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LONG\Desktop\"/>
    </mc:Choice>
  </mc:AlternateContent>
  <bookViews>
    <workbookView xWindow="0" yWindow="0" windowWidth="20490" windowHeight="7155"/>
  </bookViews>
  <sheets>
    <sheet name="Profit Loss Statement" sheetId="2" r:id="rId1"/>
    <sheet name="Balance Sheet" sheetId="3" r:id="rId2"/>
  </sheets>
  <externalReferences>
    <externalReference r:id="rId3"/>
  </externalReferences>
  <definedNames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'Profit Loss Statement'!$AC$2</definedName>
    <definedName name="FYStartYear">'Profit Loss Statement'!$AD$2</definedName>
    <definedName name="Inventory">'[1]1-StartingPoint'!$C$21</definedName>
    <definedName name="Land">'[1]1-StartingPoint'!$C$9</definedName>
    <definedName name="NetIncomeY2">'[1]7b-IncomeStatementYrs1-3'!$E$59</definedName>
    <definedName name="NetIncomeY3">'[1]7b-IncomeStatementYrs1-3'!$G$59</definedName>
    <definedName name="OtherStartUp">'[1]1-StartingPoint'!$C$28</definedName>
    <definedName name="OutsideInvest">'[1]1-StartingPoint'!$D$35</definedName>
    <definedName name="OwnerEquity">'[1]1-StartingPoint'!$D$34</definedName>
    <definedName name="_xlnm.Print_Titles" localSheetId="0">'Profit Loss Statement'!$4:$4</definedName>
    <definedName name="Y1EndingCashBal">'[1]6a-CashFlowYear1'!$N$33</definedName>
  </definedNames>
  <calcPr calcId="152511"/>
</workbook>
</file>

<file path=xl/calcChain.xml><?xml version="1.0" encoding="utf-8"?>
<calcChain xmlns="http://schemas.openxmlformats.org/spreadsheetml/2006/main">
  <c r="O4" i="2" l="1"/>
  <c r="AC4" i="2" s="1"/>
  <c r="N4" i="2"/>
  <c r="AB4" i="2" s="1"/>
  <c r="M4" i="2"/>
  <c r="AA4" i="2" s="1"/>
  <c r="L4" i="2"/>
  <c r="Z4" i="2" s="1"/>
  <c r="K4" i="2"/>
  <c r="Y4" i="2" s="1"/>
  <c r="J4" i="2"/>
  <c r="X4" i="2" s="1"/>
  <c r="I4" i="2"/>
  <c r="W4" i="2" s="1"/>
  <c r="H4" i="2"/>
  <c r="V4" i="2" s="1"/>
  <c r="G4" i="2"/>
  <c r="U4" i="2" s="1"/>
  <c r="F4" i="2"/>
  <c r="T4" i="2" s="1"/>
  <c r="E4" i="2"/>
  <c r="S4" i="2" s="1"/>
  <c r="D4" i="2"/>
  <c r="R4" i="2" s="1"/>
  <c r="P48" i="2" l="1"/>
  <c r="P49" i="2"/>
  <c r="P41" i="2"/>
  <c r="P43" i="2"/>
  <c r="P44" i="2"/>
  <c r="P45" i="2"/>
  <c r="P46" i="2"/>
  <c r="P47" i="2"/>
  <c r="P40" i="2"/>
  <c r="P42" i="2"/>
  <c r="P38" i="2"/>
  <c r="P39" i="2"/>
  <c r="D37" i="3"/>
  <c r="B37" i="3"/>
  <c r="C24" i="3"/>
  <c r="D24" i="3"/>
  <c r="B24" i="3"/>
  <c r="B14" i="3"/>
  <c r="D42" i="3"/>
  <c r="C42" i="3"/>
  <c r="D7" i="3"/>
  <c r="C7" i="3"/>
  <c r="B5" i="3"/>
  <c r="A5" i="3"/>
  <c r="C37" i="3" l="1"/>
  <c r="C43" i="3" s="1"/>
  <c r="C14" i="3"/>
  <c r="C26" i="3" s="1"/>
  <c r="D14" i="3"/>
  <c r="D26" i="3" s="1"/>
  <c r="B26" i="3"/>
  <c r="B42" i="3"/>
  <c r="B43" i="3" s="1"/>
  <c r="D43" i="3"/>
  <c r="C45" i="3" l="1"/>
  <c r="C46" i="3" s="1"/>
  <c r="D45" i="3"/>
  <c r="D46" i="3" s="1"/>
  <c r="B45" i="3"/>
  <c r="B46" i="3" s="1"/>
  <c r="P35" i="2" l="1"/>
  <c r="P34" i="2"/>
  <c r="P19" i="2" l="1"/>
  <c r="P20" i="2"/>
  <c r="P21" i="2"/>
  <c r="P22" i="2"/>
  <c r="Q50" i="2" l="1"/>
  <c r="Q24" i="2"/>
  <c r="O50" i="2" l="1"/>
  <c r="AC48" i="2" s="1"/>
  <c r="G50" i="2"/>
  <c r="U48" i="2" s="1"/>
  <c r="P36" i="2"/>
  <c r="P33" i="2"/>
  <c r="P29" i="2"/>
  <c r="P31" i="2"/>
  <c r="K50" i="2"/>
  <c r="Y48" i="2" s="1"/>
  <c r="P37" i="2"/>
  <c r="P30" i="2"/>
  <c r="P32" i="2"/>
  <c r="M50" i="2"/>
  <c r="AA48" i="2" s="1"/>
  <c r="I50" i="2"/>
  <c r="W48" i="2" s="1"/>
  <c r="E50" i="2"/>
  <c r="L50" i="2"/>
  <c r="Z48" i="2" s="1"/>
  <c r="H50" i="2"/>
  <c r="V48" i="2" s="1"/>
  <c r="N50" i="2"/>
  <c r="J50" i="2"/>
  <c r="X48" i="2" s="1"/>
  <c r="F50" i="2"/>
  <c r="T48" i="2" s="1"/>
  <c r="D50" i="2"/>
  <c r="R48" i="2" s="1"/>
  <c r="O24" i="2"/>
  <c r="N24" i="2"/>
  <c r="D24" i="2"/>
  <c r="J24" i="2"/>
  <c r="F24" i="2"/>
  <c r="M24" i="2"/>
  <c r="I24" i="2"/>
  <c r="E24" i="2"/>
  <c r="L24" i="2"/>
  <c r="H24" i="2"/>
  <c r="K24" i="2"/>
  <c r="G24" i="2"/>
  <c r="P17" i="2"/>
  <c r="P23" i="2"/>
  <c r="P18" i="2"/>
  <c r="AB41" i="2" l="1"/>
  <c r="AB49" i="2"/>
  <c r="AB48" i="2"/>
  <c r="S41" i="2"/>
  <c r="S48" i="2"/>
  <c r="S49" i="2"/>
  <c r="T41" i="2"/>
  <c r="T49" i="2"/>
  <c r="Z41" i="2"/>
  <c r="Z49" i="2"/>
  <c r="W41" i="2"/>
  <c r="W49" i="2"/>
  <c r="U41" i="2"/>
  <c r="U49" i="2"/>
  <c r="R41" i="2"/>
  <c r="R49" i="2"/>
  <c r="X41" i="2"/>
  <c r="X49" i="2"/>
  <c r="V41" i="2"/>
  <c r="V49" i="2"/>
  <c r="AA41" i="2"/>
  <c r="AA49" i="2"/>
  <c r="Y41" i="2"/>
  <c r="Y49" i="2"/>
  <c r="AC49" i="2"/>
  <c r="AC41" i="2"/>
  <c r="AB43" i="2"/>
  <c r="AB44" i="2"/>
  <c r="Z43" i="2"/>
  <c r="Z44" i="2"/>
  <c r="X43" i="2"/>
  <c r="X45" i="2"/>
  <c r="X44" i="2"/>
  <c r="X46" i="2"/>
  <c r="X47" i="2"/>
  <c r="S43" i="2"/>
  <c r="S44" i="2"/>
  <c r="AA43" i="2"/>
  <c r="AA44" i="2"/>
  <c r="Y43" i="2"/>
  <c r="Y44" i="2"/>
  <c r="U43" i="2"/>
  <c r="U44" i="2"/>
  <c r="R43" i="2"/>
  <c r="R44" i="2"/>
  <c r="V43" i="2"/>
  <c r="V44" i="2"/>
  <c r="T43" i="2"/>
  <c r="T44" i="2"/>
  <c r="W43" i="2"/>
  <c r="W44" i="2"/>
  <c r="AC43" i="2"/>
  <c r="AC44" i="2"/>
  <c r="T45" i="2"/>
  <c r="T46" i="2"/>
  <c r="Z45" i="2"/>
  <c r="Z47" i="2"/>
  <c r="Z46" i="2"/>
  <c r="R45" i="2"/>
  <c r="R46" i="2"/>
  <c r="V47" i="2"/>
  <c r="V45" i="2"/>
  <c r="V46" i="2"/>
  <c r="S45" i="2"/>
  <c r="S46" i="2"/>
  <c r="AA45" i="2"/>
  <c r="AA46" i="2"/>
  <c r="Y45" i="2"/>
  <c r="Y46" i="2"/>
  <c r="U45" i="2"/>
  <c r="U46" i="2"/>
  <c r="AB45" i="2"/>
  <c r="AB46" i="2"/>
  <c r="AB47" i="2"/>
  <c r="W45" i="2"/>
  <c r="W46" i="2"/>
  <c r="AC45" i="2"/>
  <c r="AC46" i="2"/>
  <c r="T47" i="2"/>
  <c r="W47" i="2"/>
  <c r="R47" i="2"/>
  <c r="S47" i="2"/>
  <c r="AA47" i="2"/>
  <c r="Y47" i="2"/>
  <c r="U47" i="2"/>
  <c r="AC47" i="2"/>
  <c r="X40" i="2"/>
  <c r="V40" i="2"/>
  <c r="R40" i="2"/>
  <c r="R42" i="2"/>
  <c r="S40" i="2"/>
  <c r="S42" i="2"/>
  <c r="AA42" i="2"/>
  <c r="AA40" i="2"/>
  <c r="Y42" i="2"/>
  <c r="Y40" i="2"/>
  <c r="U42" i="2"/>
  <c r="U40" i="2"/>
  <c r="T42" i="2"/>
  <c r="T40" i="2"/>
  <c r="AB42" i="2"/>
  <c r="AB40" i="2"/>
  <c r="Z40" i="2"/>
  <c r="Z42" i="2"/>
  <c r="W42" i="2"/>
  <c r="W40" i="2"/>
  <c r="AC42" i="2"/>
  <c r="AC40" i="2"/>
  <c r="X38" i="2"/>
  <c r="X39" i="2"/>
  <c r="X42" i="2"/>
  <c r="V39" i="2"/>
  <c r="V42" i="2"/>
  <c r="V38" i="2"/>
  <c r="R38" i="2"/>
  <c r="R39" i="2"/>
  <c r="S38" i="2"/>
  <c r="S39" i="2"/>
  <c r="AA39" i="2"/>
  <c r="AA38" i="2"/>
  <c r="Y39" i="2"/>
  <c r="Y38" i="2"/>
  <c r="U39" i="2"/>
  <c r="U38" i="2"/>
  <c r="T39" i="2"/>
  <c r="T38" i="2"/>
  <c r="AB38" i="2"/>
  <c r="AB39" i="2"/>
  <c r="Z39" i="2"/>
  <c r="Z38" i="2"/>
  <c r="W39" i="2"/>
  <c r="W38" i="2"/>
  <c r="AC39" i="2"/>
  <c r="AC38" i="2"/>
  <c r="AC34" i="2"/>
  <c r="AC35" i="2"/>
  <c r="AA34" i="2"/>
  <c r="AA35" i="2"/>
  <c r="Y34" i="2"/>
  <c r="Y35" i="2"/>
  <c r="S34" i="2"/>
  <c r="S35" i="2"/>
  <c r="R34" i="2"/>
  <c r="R35" i="2"/>
  <c r="X34" i="2"/>
  <c r="X35" i="2"/>
  <c r="V34" i="2"/>
  <c r="V35" i="2"/>
  <c r="U34" i="2"/>
  <c r="U35" i="2"/>
  <c r="T34" i="2"/>
  <c r="T35" i="2"/>
  <c r="AB34" i="2"/>
  <c r="AB35" i="2"/>
  <c r="Z34" i="2"/>
  <c r="Z35" i="2"/>
  <c r="W34" i="2"/>
  <c r="W35" i="2"/>
  <c r="Y19" i="2"/>
  <c r="Y21" i="2"/>
  <c r="Y20" i="2"/>
  <c r="Y22" i="2"/>
  <c r="AA19" i="2"/>
  <c r="AA21" i="2"/>
  <c r="AA20" i="2"/>
  <c r="AA22" i="2"/>
  <c r="Z20" i="2"/>
  <c r="Z22" i="2"/>
  <c r="Z19" i="2"/>
  <c r="Z21" i="2"/>
  <c r="W19" i="2"/>
  <c r="W21" i="2"/>
  <c r="W20" i="2"/>
  <c r="W22" i="2"/>
  <c r="T20" i="2"/>
  <c r="T22" i="2"/>
  <c r="T19" i="2"/>
  <c r="T21" i="2"/>
  <c r="R20" i="2"/>
  <c r="R22" i="2"/>
  <c r="R19" i="2"/>
  <c r="R21" i="2"/>
  <c r="AC19" i="2"/>
  <c r="AC21" i="2"/>
  <c r="AC20" i="2"/>
  <c r="AC22" i="2"/>
  <c r="U19" i="2"/>
  <c r="U21" i="2"/>
  <c r="U20" i="2"/>
  <c r="U22" i="2"/>
  <c r="V20" i="2"/>
  <c r="V22" i="2"/>
  <c r="V19" i="2"/>
  <c r="V21" i="2"/>
  <c r="S19" i="2"/>
  <c r="S21" i="2"/>
  <c r="S20" i="2"/>
  <c r="S22" i="2"/>
  <c r="X20" i="2"/>
  <c r="X22" i="2"/>
  <c r="X19" i="2"/>
  <c r="X21" i="2"/>
  <c r="AB20" i="2"/>
  <c r="AB22" i="2"/>
  <c r="AB19" i="2"/>
  <c r="AB21" i="2"/>
  <c r="U18" i="2"/>
  <c r="Z23" i="2"/>
  <c r="V23" i="2"/>
  <c r="W29" i="2"/>
  <c r="W36" i="2"/>
  <c r="W30" i="2"/>
  <c r="AB29" i="2"/>
  <c r="Y31" i="2"/>
  <c r="Y37" i="2"/>
  <c r="Y36" i="2"/>
  <c r="Y32" i="2"/>
  <c r="W32" i="2"/>
  <c r="AC29" i="2"/>
  <c r="S37" i="2"/>
  <c r="Y33" i="2"/>
  <c r="AC36" i="2"/>
  <c r="AB31" i="2"/>
  <c r="U31" i="2"/>
  <c r="S36" i="2"/>
  <c r="AC30" i="2"/>
  <c r="U37" i="2"/>
  <c r="W37" i="2"/>
  <c r="Y29" i="2"/>
  <c r="S29" i="2"/>
  <c r="W33" i="2"/>
  <c r="X29" i="2"/>
  <c r="AB33" i="2"/>
  <c r="V30" i="2"/>
  <c r="V32" i="2"/>
  <c r="V37" i="2"/>
  <c r="AA31" i="2"/>
  <c r="V33" i="2"/>
  <c r="T30" i="2"/>
  <c r="T32" i="2"/>
  <c r="T37" i="2"/>
  <c r="Z30" i="2"/>
  <c r="Z32" i="2"/>
  <c r="Z37" i="2"/>
  <c r="U33" i="2"/>
  <c r="V29" i="2"/>
  <c r="AA30" i="2"/>
  <c r="U32" i="2"/>
  <c r="Z33" i="2"/>
  <c r="AA33" i="2"/>
  <c r="V31" i="2"/>
  <c r="AA32" i="2"/>
  <c r="T36" i="2"/>
  <c r="X30" i="2"/>
  <c r="X32" i="2"/>
  <c r="X37" i="2"/>
  <c r="S31" i="2"/>
  <c r="Z29" i="2"/>
  <c r="T31" i="2"/>
  <c r="AC31" i="2"/>
  <c r="U30" i="2"/>
  <c r="Z31" i="2"/>
  <c r="T33" i="2"/>
  <c r="X36" i="2"/>
  <c r="AC37" i="2"/>
  <c r="V36" i="2"/>
  <c r="AA37" i="2"/>
  <c r="AB30" i="2"/>
  <c r="AB32" i="2"/>
  <c r="AB37" i="2"/>
  <c r="U29" i="2"/>
  <c r="W31" i="2"/>
  <c r="AC33" i="2"/>
  <c r="U36" i="2"/>
  <c r="S30" i="2"/>
  <c r="X31" i="2"/>
  <c r="AC32" i="2"/>
  <c r="AA29" i="2"/>
  <c r="S33" i="2"/>
  <c r="AA36" i="2"/>
  <c r="T29" i="2"/>
  <c r="Y30" i="2"/>
  <c r="S32" i="2"/>
  <c r="X33" i="2"/>
  <c r="AB36" i="2"/>
  <c r="Z36" i="2"/>
  <c r="R36" i="2"/>
  <c r="R30" i="2"/>
  <c r="R31" i="2"/>
  <c r="R33" i="2"/>
  <c r="R37" i="2"/>
  <c r="R29" i="2"/>
  <c r="R32" i="2"/>
  <c r="P50" i="2"/>
  <c r="AD48" i="2" s="1"/>
  <c r="R17" i="2"/>
  <c r="AC23" i="2"/>
  <c r="AB17" i="2"/>
  <c r="R23" i="2"/>
  <c r="T17" i="2"/>
  <c r="U23" i="2"/>
  <c r="Y17" i="2"/>
  <c r="S23" i="2"/>
  <c r="S18" i="2"/>
  <c r="X23" i="2"/>
  <c r="S17" i="2"/>
  <c r="X18" i="2"/>
  <c r="Y18" i="2"/>
  <c r="R18" i="2"/>
  <c r="AC17" i="2"/>
  <c r="W23" i="2"/>
  <c r="W18" i="2"/>
  <c r="AB23" i="2"/>
  <c r="W17" i="2"/>
  <c r="AB18" i="2"/>
  <c r="X17" i="2"/>
  <c r="AC18" i="2"/>
  <c r="V18" i="2"/>
  <c r="AA23" i="2"/>
  <c r="V17" i="2"/>
  <c r="AA18" i="2"/>
  <c r="AA17" i="2"/>
  <c r="U17" i="2"/>
  <c r="Z18" i="2"/>
  <c r="Z17" i="2"/>
  <c r="T23" i="2"/>
  <c r="T18" i="2"/>
  <c r="Y23" i="2"/>
  <c r="P24" i="2"/>
  <c r="AD41" i="2" l="1"/>
  <c r="AD49" i="2"/>
  <c r="AD43" i="2"/>
  <c r="AD44" i="2"/>
  <c r="AD45" i="2"/>
  <c r="AD46" i="2"/>
  <c r="AD47" i="2"/>
  <c r="AD42" i="2"/>
  <c r="AD40" i="2"/>
  <c r="AD39" i="2"/>
  <c r="AD38" i="2"/>
  <c r="AD34" i="2"/>
  <c r="AD35" i="2"/>
  <c r="AD19" i="2"/>
  <c r="AD21" i="2"/>
  <c r="AD20" i="2"/>
  <c r="AD22" i="2"/>
  <c r="AD23" i="2"/>
  <c r="AD29" i="2"/>
  <c r="AD31" i="2"/>
  <c r="S50" i="2"/>
  <c r="AB50" i="2"/>
  <c r="AC50" i="2"/>
  <c r="AD33" i="2"/>
  <c r="AD37" i="2"/>
  <c r="W50" i="2"/>
  <c r="AD30" i="2"/>
  <c r="U50" i="2"/>
  <c r="Z50" i="2"/>
  <c r="Y50" i="2"/>
  <c r="X50" i="2"/>
  <c r="AA50" i="2"/>
  <c r="T50" i="2"/>
  <c r="AD36" i="2"/>
  <c r="AD32" i="2"/>
  <c r="V50" i="2"/>
  <c r="R50" i="2"/>
  <c r="T24" i="2"/>
  <c r="W24" i="2"/>
  <c r="Z24" i="2"/>
  <c r="AD18" i="2"/>
  <c r="V24" i="2"/>
  <c r="AD17" i="2"/>
  <c r="AB24" i="2"/>
  <c r="R24" i="2"/>
  <c r="AC24" i="2"/>
  <c r="U24" i="2"/>
  <c r="X24" i="2"/>
  <c r="S24" i="2"/>
  <c r="AA24" i="2"/>
  <c r="Y24" i="2"/>
  <c r="F14" i="2"/>
  <c r="J14" i="2"/>
  <c r="N14" i="2"/>
  <c r="P7" i="2"/>
  <c r="P8" i="2"/>
  <c r="P9" i="2"/>
  <c r="P10" i="2"/>
  <c r="P11" i="2"/>
  <c r="P12" i="2"/>
  <c r="P13" i="2"/>
  <c r="H14" i="2"/>
  <c r="L14" i="2"/>
  <c r="Q14" i="2"/>
  <c r="D14" i="2"/>
  <c r="AD24" i="2" l="1"/>
  <c r="AD50" i="2"/>
  <c r="Z9" i="2"/>
  <c r="L26" i="2"/>
  <c r="L52" i="2" s="1"/>
  <c r="V9" i="2"/>
  <c r="H26" i="2"/>
  <c r="H52" i="2" s="1"/>
  <c r="AB7" i="2"/>
  <c r="N26" i="2"/>
  <c r="N52" i="2" s="1"/>
  <c r="R7" i="2"/>
  <c r="D26" i="2"/>
  <c r="D52" i="2" s="1"/>
  <c r="X7" i="2"/>
  <c r="J26" i="2"/>
  <c r="J52" i="2" s="1"/>
  <c r="T7" i="2"/>
  <c r="F26" i="2"/>
  <c r="F52" i="2" s="1"/>
  <c r="P14" i="2"/>
  <c r="M14" i="2"/>
  <c r="I14" i="2"/>
  <c r="E14" i="2"/>
  <c r="O14" i="2"/>
  <c r="K14" i="2"/>
  <c r="G14" i="2"/>
  <c r="X12" i="2"/>
  <c r="Z10" i="2"/>
  <c r="AB8" i="2"/>
  <c r="T8" i="2"/>
  <c r="V12" i="2"/>
  <c r="X10" i="2"/>
  <c r="Z8" i="2"/>
  <c r="AB12" i="2"/>
  <c r="T12" i="2"/>
  <c r="V10" i="2"/>
  <c r="X8" i="2"/>
  <c r="Z12" i="2"/>
  <c r="AB10" i="2"/>
  <c r="T10" i="2"/>
  <c r="V8" i="2"/>
  <c r="R10" i="2"/>
  <c r="R13" i="2"/>
  <c r="R9" i="2"/>
  <c r="AB13" i="2"/>
  <c r="X13" i="2"/>
  <c r="T13" i="2"/>
  <c r="Z11" i="2"/>
  <c r="V11" i="2"/>
  <c r="AB9" i="2"/>
  <c r="X9" i="2"/>
  <c r="T9" i="2"/>
  <c r="Z7" i="2"/>
  <c r="V7" i="2"/>
  <c r="R12" i="2"/>
  <c r="R8" i="2"/>
  <c r="R11" i="2"/>
  <c r="Z13" i="2"/>
  <c r="V13" i="2"/>
  <c r="AB11" i="2"/>
  <c r="X11" i="2"/>
  <c r="T11" i="2"/>
  <c r="AC11" i="2" l="1"/>
  <c r="W7" i="2"/>
  <c r="U12" i="2"/>
  <c r="U7" i="2"/>
  <c r="W9" i="2"/>
  <c r="U8" i="2"/>
  <c r="G26" i="2"/>
  <c r="G52" i="2" s="1"/>
  <c r="W10" i="2"/>
  <c r="I26" i="2"/>
  <c r="I52" i="2" s="1"/>
  <c r="U11" i="2"/>
  <c r="U9" i="2"/>
  <c r="Y8" i="2"/>
  <c r="K26" i="2"/>
  <c r="K52" i="2" s="1"/>
  <c r="AA10" i="2"/>
  <c r="M26" i="2"/>
  <c r="M52" i="2" s="1"/>
  <c r="W12" i="2"/>
  <c r="W11" i="2"/>
  <c r="AC8" i="2"/>
  <c r="O26" i="2"/>
  <c r="O52" i="2" s="1"/>
  <c r="AD7" i="2"/>
  <c r="P26" i="2"/>
  <c r="AD26" i="2" s="1"/>
  <c r="AC7" i="2"/>
  <c r="W13" i="2"/>
  <c r="U10" i="2"/>
  <c r="U13" i="2"/>
  <c r="S10" i="2"/>
  <c r="E26" i="2"/>
  <c r="E52" i="2" s="1"/>
  <c r="AA8" i="2"/>
  <c r="AA11" i="2"/>
  <c r="AD9" i="2"/>
  <c r="Y9" i="2"/>
  <c r="AD10" i="2"/>
  <c r="AC12" i="2"/>
  <c r="AA9" i="2"/>
  <c r="AC10" i="2"/>
  <c r="AC9" i="2"/>
  <c r="AC13" i="2"/>
  <c r="AD8" i="2"/>
  <c r="AD11" i="2"/>
  <c r="AD13" i="2"/>
  <c r="Y10" i="2"/>
  <c r="Y7" i="2"/>
  <c r="AD12" i="2"/>
  <c r="S8" i="2"/>
  <c r="Y12" i="2"/>
  <c r="S9" i="2"/>
  <c r="Y11" i="2"/>
  <c r="AA13" i="2"/>
  <c r="W8" i="2"/>
  <c r="AB14" i="2"/>
  <c r="AA12" i="2"/>
  <c r="AA7" i="2"/>
  <c r="S11" i="2"/>
  <c r="Y13" i="2"/>
  <c r="S13" i="2"/>
  <c r="S12" i="2"/>
  <c r="S7" i="2"/>
  <c r="T14" i="2"/>
  <c r="X14" i="2"/>
  <c r="R14" i="2"/>
  <c r="V14" i="2"/>
  <c r="Z14" i="2"/>
  <c r="Y14" i="2" l="1"/>
  <c r="P52" i="2"/>
  <c r="W52" i="2" s="1"/>
  <c r="T26" i="2"/>
  <c r="U14" i="2"/>
  <c r="W14" i="2"/>
  <c r="AC14" i="2"/>
  <c r="V26" i="2"/>
  <c r="AC26" i="2"/>
  <c r="AB26" i="2"/>
  <c r="Y26" i="2"/>
  <c r="W26" i="2"/>
  <c r="R26" i="2"/>
  <c r="Z26" i="2"/>
  <c r="X26" i="2"/>
  <c r="AA26" i="2"/>
  <c r="U26" i="2"/>
  <c r="S26" i="2"/>
  <c r="AA14" i="2"/>
  <c r="S14" i="2"/>
  <c r="AD14" i="2"/>
  <c r="U52" i="2" l="1"/>
  <c r="AC52" i="2"/>
  <c r="AD52" i="2"/>
  <c r="X52" i="2"/>
  <c r="AB52" i="2"/>
  <c r="R52" i="2"/>
  <c r="Z52" i="2"/>
  <c r="V52" i="2"/>
  <c r="T52" i="2"/>
  <c r="S52" i="2"/>
  <c r="AA52" i="2"/>
  <c r="Y52" i="2"/>
</calcChain>
</file>

<file path=xl/sharedStrings.xml><?xml version="1.0" encoding="utf-8"?>
<sst xmlns="http://schemas.openxmlformats.org/spreadsheetml/2006/main" count="182" uniqueCount="112">
  <si>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</si>
  <si>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</si>
  <si>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</si>
  <si>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</si>
  <si>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</si>
  <si>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</si>
  <si>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</si>
  <si>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</si>
  <si>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</si>
  <si>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</si>
  <si>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</si>
  <si>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</si>
  <si>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% m1</t>
  </si>
  <si>
    <t>% m2</t>
  </si>
  <si>
    <t>% m3</t>
  </si>
  <si>
    <t>% m4</t>
  </si>
  <si>
    <t>% m5</t>
  </si>
  <si>
    <t>% m6</t>
  </si>
  <si>
    <t>% m7</t>
  </si>
  <si>
    <t>% m8</t>
  </si>
  <si>
    <t>% m9</t>
  </si>
  <si>
    <t>% m10</t>
  </si>
  <si>
    <t>% m11</t>
  </si>
  <si>
    <t>% m12</t>
  </si>
  <si>
    <t>Ind %</t>
  </si>
  <si>
    <t>% y</t>
  </si>
  <si>
    <t>Yearly</t>
  </si>
  <si>
    <t>Gross Profit</t>
  </si>
  <si>
    <t>Utilities</t>
  </si>
  <si>
    <t>Net Profit</t>
  </si>
  <si>
    <t xml:space="preserve"> </t>
  </si>
  <si>
    <t>PROFIT &amp; LOSS PROJECTION</t>
  </si>
  <si>
    <t>Company Name</t>
  </si>
  <si>
    <t>REVENUES (SALES)</t>
  </si>
  <si>
    <t>TREND</t>
  </si>
  <si>
    <t>TOTAL SALES</t>
  </si>
  <si>
    <t>COST OF SALES</t>
  </si>
  <si>
    <t>TOTAL COST OF SALES</t>
  </si>
  <si>
    <t>EXPENSES</t>
  </si>
  <si>
    <t>TOTAL EXPENSES</t>
  </si>
  <si>
    <t>FISCAL YEAR BEGINS:</t>
  </si>
  <si>
    <t>IND %</t>
  </si>
  <si>
    <t>YEARLY</t>
  </si>
  <si>
    <t>YEAR %</t>
  </si>
  <si>
    <t>Prepared By:</t>
  </si>
  <si>
    <t>Company Name:</t>
  </si>
  <si>
    <t>ASSETS</t>
  </si>
  <si>
    <t>Current Assets</t>
  </si>
  <si>
    <t>Cash</t>
  </si>
  <si>
    <t>Accounts Receivable</t>
  </si>
  <si>
    <t>Inventory</t>
  </si>
  <si>
    <t>Prepaid Expenses</t>
  </si>
  <si>
    <t>Other Initial Costs</t>
  </si>
  <si>
    <t>Total Current Assets</t>
  </si>
  <si>
    <t>Fixed Assets</t>
  </si>
  <si>
    <t>Real Estate -- Land</t>
  </si>
  <si>
    <t>Real Estate -- Buildings</t>
  </si>
  <si>
    <t>Leasehold Improvements</t>
  </si>
  <si>
    <t>Equipment</t>
  </si>
  <si>
    <t>Furniture and Fixtures</t>
  </si>
  <si>
    <t>Vehicles</t>
  </si>
  <si>
    <t xml:space="preserve">Other </t>
  </si>
  <si>
    <t>Total Fixed Assets</t>
  </si>
  <si>
    <t>Total Assets</t>
  </si>
  <si>
    <t>LIABILITIES &amp; EQUITY</t>
  </si>
  <si>
    <t>Liabilities</t>
  </si>
  <si>
    <t>Accounts Payable</t>
  </si>
  <si>
    <t>Commercial Loan Balance</t>
  </si>
  <si>
    <t>Commercial Mortgage Balance</t>
  </si>
  <si>
    <t>Credit Card Debt Balance</t>
  </si>
  <si>
    <t>Vehicle Loans Balance</t>
  </si>
  <si>
    <t>Other Bank Debt Balance</t>
  </si>
  <si>
    <t>Line of Credit Balance</t>
  </si>
  <si>
    <t>Total  Liabilities</t>
  </si>
  <si>
    <t>Equity</t>
  </si>
  <si>
    <t>Common Stock</t>
  </si>
  <si>
    <t>Retained Earnings</t>
  </si>
  <si>
    <t>Dividends Dispersed/Owners Draw</t>
  </si>
  <si>
    <t>Total Equity</t>
  </si>
  <si>
    <t>Total Liabilities and Equity</t>
  </si>
  <si>
    <t>Balance sheet in or out of balance?</t>
  </si>
  <si>
    <t>STARTING BALANCE SHEET</t>
  </si>
  <si>
    <t>(Depreciation)</t>
  </si>
  <si>
    <t>Projected Starting Balance Sheet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</si>
  <si>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</si>
  <si>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</si>
  <si>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</si>
  <si>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</si>
  <si>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</si>
  <si>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</si>
  <si>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</si>
  <si>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Advertising</t>
  </si>
  <si>
    <t>Car and Truck Expences</t>
  </si>
  <si>
    <t>Commissions &amp; Fees</t>
  </si>
  <si>
    <t>Insurance (Other than Health)</t>
  </si>
  <si>
    <t>Legal &amp; Professional Fees</t>
  </si>
  <si>
    <t>Licenses</t>
  </si>
  <si>
    <t>Rent or Lease (Vechicles, Machinery, Equipment)</t>
  </si>
  <si>
    <t>Rent or Lease- Other Business Property</t>
  </si>
  <si>
    <t>Repairs &amp; Maintnance</t>
  </si>
  <si>
    <t>Supplies</t>
  </si>
  <si>
    <t>Travel Meals &amp; Entertainment</t>
  </si>
  <si>
    <t>Other Exp 1</t>
  </si>
  <si>
    <t>Other Exp 2</t>
  </si>
  <si>
    <t>LOANS</t>
  </si>
  <si>
    <t>Commercial Loan</t>
  </si>
  <si>
    <t>Commercial Mortgage</t>
  </si>
  <si>
    <t>Credit Card Debt</t>
  </si>
  <si>
    <t>Vechicle Loans</t>
  </si>
  <si>
    <t>Other Bank Debt</t>
  </si>
  <si>
    <t>INCOME TAX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</si>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</sst>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%;;&quot;-&quot;;"/>
    <numFmt numFmtId="166" formatCode="_(&quot;$&quot;* #,##0_);_(&quot;$&quot;* \(#,##0\);_(&quot;$&quot;* &quot;-&quot;??_);_(@_)"/>
  </numFmts>
  <fonts count="28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1"/>
      <name val="Bookman Old Style"/>
      <family val="1"/>
      <scheme val="major"/>
    </font>
    <font>
      <b/>
      <sz val="12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6"/>
      <color theme="3"/>
      <name val="Century Gothic"/>
      <family val="2"/>
      <scheme val="minor"/>
    </font>
    <font>
      <sz val="10"/>
      <color theme="3"/>
      <name val="Bookman Old Style"/>
      <family val="1"/>
      <scheme val="maj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6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16"/>
      <color theme="7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9"/>
      <color indexed="8"/>
      <name val="Gill Sans MT"/>
      <family val="2"/>
    </font>
    <font>
      <b/>
      <sz val="9"/>
      <name val="Gill Sans MT"/>
      <family val="2"/>
    </font>
    <font>
      <b/>
      <sz val="9"/>
      <color indexed="57"/>
      <name val="Gill Sans MT"/>
      <family val="2"/>
    </font>
    <font>
      <sz val="9"/>
      <name val="Gill Sans MT"/>
      <family val="2"/>
    </font>
    <font>
      <b/>
      <sz val="9"/>
      <color theme="3"/>
      <name val="Gill Sans MT"/>
      <family val="2"/>
    </font>
    <font>
      <sz val="9"/>
      <color indexed="10"/>
      <name val="Gill Sans MT"/>
      <family val="2"/>
    </font>
    <font>
      <b/>
      <sz val="11"/>
      <name val="Gill Sans MT"/>
      <family val="2"/>
    </font>
    <font>
      <b/>
      <u/>
      <sz val="10"/>
      <color theme="1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tted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2" fontId="8" fillId="0" borderId="0" xfId="1" applyNumberFormat="1" applyFont="1" applyFill="1" applyBorder="1"/>
    <xf numFmtId="9" fontId="8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42" fontId="9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9" fontId="9" fillId="2" borderId="0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/>
    </xf>
    <xf numFmtId="42" fontId="8" fillId="0" borderId="0" xfId="1" applyNumberFormat="1" applyFont="1" applyFill="1"/>
    <xf numFmtId="9" fontId="8" fillId="0" borderId="0" xfId="2" applyFont="1" applyFill="1" applyAlignment="1">
      <alignment horizontal="right"/>
    </xf>
    <xf numFmtId="0" fontId="8" fillId="3" borderId="2" xfId="0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6" fontId="8" fillId="4" borderId="4" xfId="1" applyNumberFormat="1" applyFont="1" applyFill="1" applyBorder="1"/>
    <xf numFmtId="0" fontId="8" fillId="4" borderId="4" xfId="0" applyFont="1" applyFill="1" applyBorder="1"/>
    <xf numFmtId="0" fontId="8" fillId="5" borderId="5" xfId="0" applyFont="1" applyFill="1" applyBorder="1" applyAlignment="1">
      <alignment horizontal="center"/>
    </xf>
    <xf numFmtId="42" fontId="8" fillId="5" borderId="5" xfId="1" applyNumberFormat="1" applyFont="1" applyFill="1" applyBorder="1"/>
    <xf numFmtId="9" fontId="8" fillId="5" borderId="9" xfId="2" applyFont="1" applyFill="1" applyBorder="1" applyAlignment="1">
      <alignment horizontal="right"/>
    </xf>
    <xf numFmtId="9" fontId="8" fillId="5" borderId="10" xfId="2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4" fillId="0" borderId="0" xfId="3" applyBorder="1" applyAlignment="1">
      <alignment vertical="center"/>
    </xf>
    <xf numFmtId="0" fontId="15" fillId="0" borderId="0" xfId="4" applyFill="1" applyAlignment="1">
      <alignment horizontal="right" indent="1"/>
    </xf>
    <xf numFmtId="0" fontId="15" fillId="0" borderId="0" xfId="4" applyFill="1" applyAlignment="1">
      <alignment horizontal="center"/>
    </xf>
    <xf numFmtId="0" fontId="15" fillId="0" borderId="0" xfId="4" applyFill="1" applyBorder="1" applyAlignment="1">
      <alignment horizontal="right" indent="1"/>
    </xf>
    <xf numFmtId="0" fontId="15" fillId="0" borderId="0" xfId="4" applyFill="1" applyBorder="1" applyAlignment="1">
      <alignment horizontal="center"/>
    </xf>
    <xf numFmtId="0" fontId="18" fillId="0" borderId="0" xfId="0" applyFont="1"/>
    <xf numFmtId="0" fontId="0" fillId="0" borderId="11" xfId="0" applyBorder="1"/>
    <xf numFmtId="0" fontId="16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9" fontId="8" fillId="5" borderId="8" xfId="2" applyNumberFormat="1" applyFont="1" applyFill="1" applyBorder="1" applyAlignment="1">
      <alignment horizontal="right"/>
    </xf>
    <xf numFmtId="9" fontId="8" fillId="5" borderId="9" xfId="2" applyNumberFormat="1" applyFont="1" applyFill="1" applyBorder="1" applyAlignment="1">
      <alignment horizontal="right"/>
    </xf>
    <xf numFmtId="9" fontId="8" fillId="5" borderId="10" xfId="2" applyNumberFormat="1" applyFont="1" applyFill="1" applyBorder="1" applyAlignment="1">
      <alignment horizontal="right"/>
    </xf>
    <xf numFmtId="0" fontId="0" fillId="0" borderId="0" xfId="0" applyNumberFormat="1"/>
    <xf numFmtId="9" fontId="19" fillId="0" borderId="0" xfId="0" applyNumberFormat="1" applyFont="1" applyFill="1" applyBorder="1" applyAlignment="1">
      <alignment horizontal="right"/>
    </xf>
    <xf numFmtId="9" fontId="8" fillId="3" borderId="6" xfId="2" applyFont="1" applyFill="1" applyBorder="1" applyAlignment="1">
      <alignment horizontal="right"/>
    </xf>
    <xf numFmtId="9" fontId="8" fillId="3" borderId="1" xfId="2" applyFont="1" applyFill="1" applyBorder="1" applyAlignment="1">
      <alignment horizontal="right"/>
    </xf>
    <xf numFmtId="9" fontId="8" fillId="3" borderId="7" xfId="2" applyFont="1" applyFill="1" applyBorder="1" applyAlignment="1">
      <alignment horizontal="right" vertical="center"/>
    </xf>
    <xf numFmtId="9" fontId="8" fillId="4" borderId="8" xfId="2" applyFont="1" applyFill="1" applyBorder="1" applyAlignment="1">
      <alignment horizontal="right"/>
    </xf>
    <xf numFmtId="9" fontId="8" fillId="4" borderId="9" xfId="2" applyFont="1" applyFill="1" applyBorder="1" applyAlignment="1">
      <alignment horizontal="right"/>
    </xf>
    <xf numFmtId="9" fontId="8" fillId="4" borderId="10" xfId="2" applyFont="1" applyFill="1" applyBorder="1" applyAlignment="1">
      <alignment horizontal="right"/>
    </xf>
    <xf numFmtId="166" fontId="0" fillId="4" borderId="4" xfId="1" applyNumberFormat="1" applyFont="1" applyFill="1" applyBorder="1"/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 wrapText="1" indent="1"/>
    </xf>
    <xf numFmtId="0" fontId="0" fillId="0" borderId="0" xfId="0" applyFont="1"/>
    <xf numFmtId="42" fontId="0" fillId="0" borderId="0" xfId="0" applyNumberFormat="1" applyFont="1" applyFill="1"/>
    <xf numFmtId="166" fontId="0" fillId="0" borderId="0" xfId="0" applyNumberFormat="1" applyFont="1"/>
    <xf numFmtId="9" fontId="0" fillId="0" borderId="0" xfId="0" applyNumberFormat="1" applyFont="1" applyFill="1" applyAlignment="1">
      <alignment horizontal="right"/>
    </xf>
    <xf numFmtId="9" fontId="0" fillId="0" borderId="0" xfId="0" applyNumberFormat="1" applyFont="1" applyAlignment="1">
      <alignment horizontal="right" vertical="center"/>
    </xf>
    <xf numFmtId="0" fontId="0" fillId="4" borderId="10" xfId="0" applyFont="1" applyFill="1" applyBorder="1"/>
    <xf numFmtId="42" fontId="0" fillId="0" borderId="0" xfId="1" applyNumberFormat="1" applyFont="1" applyFill="1" applyBorder="1"/>
    <xf numFmtId="42" fontId="0" fillId="0" borderId="12" xfId="1" applyNumberFormat="1" applyFont="1" applyFill="1" applyBorder="1"/>
    <xf numFmtId="9" fontId="0" fillId="0" borderId="13" xfId="0" applyNumberFormat="1" applyFont="1" applyFill="1" applyBorder="1" applyAlignment="1">
      <alignment horizontal="right"/>
    </xf>
    <xf numFmtId="9" fontId="0" fillId="4" borderId="8" xfId="2" applyFont="1" applyFill="1" applyBorder="1" applyAlignment="1">
      <alignment horizontal="right"/>
    </xf>
    <xf numFmtId="9" fontId="0" fillId="4" borderId="9" xfId="2" applyFont="1" applyFill="1" applyBorder="1" applyAlignment="1">
      <alignment horizontal="right"/>
    </xf>
    <xf numFmtId="9" fontId="0" fillId="4" borderId="10" xfId="2" applyFont="1" applyFill="1" applyBorder="1" applyAlignment="1">
      <alignment horizontal="right"/>
    </xf>
    <xf numFmtId="0" fontId="0" fillId="0" borderId="0" xfId="0" applyFont="1" applyBorder="1" applyAlignment="1">
      <alignment horizontal="right" wrapText="1" indent="1"/>
    </xf>
    <xf numFmtId="0" fontId="0" fillId="0" borderId="0" xfId="0" applyFont="1" applyFill="1" applyBorder="1" applyAlignment="1">
      <alignment horizontal="right" indent="1"/>
    </xf>
    <xf numFmtId="0" fontId="0" fillId="5" borderId="5" xfId="0" applyFont="1" applyFill="1" applyBorder="1" applyAlignment="1">
      <alignment horizontal="center"/>
    </xf>
    <xf numFmtId="42" fontId="0" fillId="5" borderId="5" xfId="1" applyNumberFormat="1" applyFont="1" applyFill="1" applyBorder="1"/>
    <xf numFmtId="0" fontId="0" fillId="0" borderId="14" xfId="0" applyFont="1" applyFill="1" applyBorder="1" applyAlignment="1">
      <alignment horizontal="right" indent="1"/>
    </xf>
    <xf numFmtId="42" fontId="0" fillId="0" borderId="15" xfId="1" applyNumberFormat="1" applyFont="1" applyFill="1" applyBorder="1"/>
    <xf numFmtId="42" fontId="0" fillId="0" borderId="14" xfId="1" applyNumberFormat="1" applyFont="1" applyFill="1" applyBorder="1"/>
    <xf numFmtId="9" fontId="0" fillId="0" borderId="16" xfId="0" applyNumberFormat="1" applyFont="1" applyFill="1" applyBorder="1" applyAlignment="1">
      <alignment horizontal="right"/>
    </xf>
    <xf numFmtId="9" fontId="0" fillId="5" borderId="8" xfId="2" applyNumberFormat="1" applyFont="1" applyFill="1" applyBorder="1" applyAlignment="1">
      <alignment horizontal="right"/>
    </xf>
    <xf numFmtId="9" fontId="0" fillId="5" borderId="9" xfId="2" applyFont="1" applyFill="1" applyBorder="1" applyAlignment="1">
      <alignment horizontal="right"/>
    </xf>
    <xf numFmtId="9" fontId="0" fillId="5" borderId="10" xfId="2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20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4" fillId="6" borderId="18" xfId="4" applyFont="1" applyFill="1" applyBorder="1" applyAlignment="1">
      <alignment wrapText="1"/>
    </xf>
    <xf numFmtId="0" fontId="24" fillId="6" borderId="18" xfId="4" applyFont="1" applyFill="1" applyBorder="1" applyAlignment="1" applyProtection="1">
      <alignment wrapText="1"/>
    </xf>
    <xf numFmtId="0" fontId="23" fillId="0" borderId="19" xfId="0" applyFont="1" applyFill="1" applyBorder="1"/>
    <xf numFmtId="40" fontId="23" fillId="0" borderId="19" xfId="5" applyNumberFormat="1" applyFont="1" applyFill="1" applyBorder="1"/>
    <xf numFmtId="0" fontId="23" fillId="0" borderId="17" xfId="0" applyFont="1" applyFill="1" applyBorder="1" applyAlignment="1">
      <alignment horizontal="left" indent="3"/>
    </xf>
    <xf numFmtId="41" fontId="23" fillId="0" borderId="17" xfId="5" applyNumberFormat="1" applyFont="1" applyFill="1" applyBorder="1"/>
    <xf numFmtId="0" fontId="21" fillId="0" borderId="17" xfId="0" applyFont="1" applyFill="1" applyBorder="1" applyAlignment="1">
      <alignment horizontal="right"/>
    </xf>
    <xf numFmtId="42" fontId="21" fillId="0" borderId="17" xfId="5" applyNumberFormat="1" applyFont="1" applyFill="1" applyBorder="1"/>
    <xf numFmtId="0" fontId="23" fillId="0" borderId="17" xfId="0" applyFont="1" applyFill="1" applyBorder="1" applyAlignment="1">
      <alignment horizontal="left" vertical="center"/>
    </xf>
    <xf numFmtId="166" fontId="23" fillId="0" borderId="17" xfId="5" applyNumberFormat="1" applyFont="1" applyFill="1" applyBorder="1"/>
    <xf numFmtId="166" fontId="23" fillId="0" borderId="17" xfId="5" applyNumberFormat="1" applyFont="1" applyFill="1" applyBorder="1" applyProtection="1"/>
    <xf numFmtId="0" fontId="23" fillId="0" borderId="17" xfId="0" applyFont="1" applyFill="1" applyBorder="1" applyAlignment="1">
      <alignment horizontal="left" vertical="center" indent="3"/>
    </xf>
    <xf numFmtId="0" fontId="21" fillId="0" borderId="17" xfId="0" applyFont="1" applyFill="1" applyBorder="1" applyAlignment="1">
      <alignment horizontal="right" vertical="center"/>
    </xf>
    <xf numFmtId="42" fontId="23" fillId="0" borderId="17" xfId="5" applyNumberFormat="1" applyFont="1" applyFill="1" applyBorder="1"/>
    <xf numFmtId="0" fontId="21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166" fontId="23" fillId="0" borderId="19" xfId="5" applyNumberFormat="1" applyFont="1" applyFill="1" applyBorder="1"/>
    <xf numFmtId="0" fontId="25" fillId="0" borderId="0" xfId="0" applyFont="1" applyFill="1"/>
    <xf numFmtId="41" fontId="23" fillId="0" borderId="17" xfId="1" applyNumberFormat="1" applyFont="1" applyFill="1" applyBorder="1" applyProtection="1"/>
    <xf numFmtId="42" fontId="21" fillId="0" borderId="17" xfId="1" applyNumberFormat="1" applyFont="1" applyFill="1" applyBorder="1" applyProtection="1"/>
    <xf numFmtId="0" fontId="21" fillId="0" borderId="17" xfId="0" applyFont="1" applyFill="1" applyBorder="1" applyAlignment="1">
      <alignment horizontal="left"/>
    </xf>
    <xf numFmtId="0" fontId="23" fillId="0" borderId="17" xfId="0" applyFont="1" applyFill="1" applyBorder="1"/>
    <xf numFmtId="6" fontId="23" fillId="0" borderId="17" xfId="0" applyNumberFormat="1" applyFont="1" applyFill="1" applyBorder="1"/>
    <xf numFmtId="0" fontId="23" fillId="0" borderId="17" xfId="0" applyFont="1" applyFill="1" applyBorder="1" applyAlignment="1">
      <alignment horizontal="center"/>
    </xf>
    <xf numFmtId="2" fontId="23" fillId="0" borderId="17" xfId="5" applyNumberFormat="1" applyFont="1" applyFill="1" applyBorder="1"/>
    <xf numFmtId="2" fontId="21" fillId="0" borderId="17" xfId="5" applyNumberFormat="1" applyFont="1" applyFill="1" applyBorder="1"/>
    <xf numFmtId="44" fontId="23" fillId="0" borderId="17" xfId="1" applyFont="1" applyFill="1" applyBorder="1"/>
    <xf numFmtId="44" fontId="21" fillId="0" borderId="17" xfId="1" applyFont="1" applyFill="1" applyBorder="1"/>
    <xf numFmtId="42" fontId="26" fillId="0" borderId="17" xfId="5" applyNumberFormat="1" applyFont="1" applyFill="1" applyBorder="1"/>
    <xf numFmtId="0" fontId="0" fillId="0" borderId="0" xfId="0" applyFont="1" applyBorder="1" applyAlignment="1">
      <alignment horizontal="right" indent="1"/>
    </xf>
    <xf numFmtId="0" fontId="0" fillId="0" borderId="4" xfId="0" applyFont="1" applyBorder="1"/>
    <xf numFmtId="42" fontId="0" fillId="0" borderId="0" xfId="0" applyNumberFormat="1" applyFont="1" applyFill="1" applyBorder="1"/>
    <xf numFmtId="166" fontId="0" fillId="0" borderId="4" xfId="0" applyNumberFormat="1" applyFont="1" applyBorder="1"/>
    <xf numFmtId="165" fontId="0" fillId="0" borderId="0" xfId="0" applyNumberFormat="1" applyFont="1" applyFill="1" applyBorder="1" applyAlignment="1">
      <alignment horizontal="right"/>
    </xf>
    <xf numFmtId="9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 wrapText="1" indent="1"/>
    </xf>
    <xf numFmtId="0" fontId="0" fillId="0" borderId="14" xfId="0" applyFont="1" applyFill="1" applyBorder="1" applyAlignment="1">
      <alignment horizontal="right" wrapText="1" indent="1"/>
    </xf>
    <xf numFmtId="0" fontId="0" fillId="7" borderId="5" xfId="0" applyFont="1" applyFill="1" applyBorder="1" applyAlignment="1">
      <alignment horizontal="center"/>
    </xf>
    <xf numFmtId="42" fontId="0" fillId="7" borderId="15" xfId="1" applyNumberFormat="1" applyFont="1" applyFill="1" applyBorder="1"/>
    <xf numFmtId="42" fontId="0" fillId="7" borderId="0" xfId="1" applyNumberFormat="1" applyFont="1" applyFill="1" applyBorder="1"/>
    <xf numFmtId="42" fontId="0" fillId="7" borderId="14" xfId="1" applyNumberFormat="1" applyFont="1" applyFill="1" applyBorder="1"/>
    <xf numFmtId="0" fontId="0" fillId="0" borderId="0" xfId="0" applyFont="1" applyFill="1" applyBorder="1" applyAlignment="1">
      <alignment horizontal="center"/>
    </xf>
    <xf numFmtId="42" fontId="0" fillId="7" borderId="5" xfId="1" applyNumberFormat="1" applyFont="1" applyFill="1" applyBorder="1"/>
    <xf numFmtId="9" fontId="0" fillId="7" borderId="16" xfId="0" applyNumberFormat="1" applyFont="1" applyFill="1" applyBorder="1" applyAlignment="1">
      <alignment horizontal="right"/>
    </xf>
    <xf numFmtId="9" fontId="0" fillId="7" borderId="8" xfId="2" applyNumberFormat="1" applyFont="1" applyFill="1" applyBorder="1" applyAlignment="1">
      <alignment horizontal="right"/>
    </xf>
    <xf numFmtId="9" fontId="0" fillId="7" borderId="9" xfId="2" applyFont="1" applyFill="1" applyBorder="1" applyAlignment="1">
      <alignment horizontal="right"/>
    </xf>
    <xf numFmtId="9" fontId="0" fillId="7" borderId="10" xfId="2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 indent="1"/>
    </xf>
    <xf numFmtId="0" fontId="27" fillId="0" borderId="14" xfId="0" applyFont="1" applyFill="1" applyBorder="1" applyAlignment="1">
      <alignment horizontal="right" inden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</cellXfs>
  <cellStyles count="6">
    <cellStyle name="Comma" xfId="5" builtinId="3"/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2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6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D2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 tint="-4.9989318521683403E-2"/>
        </left>
        <right style="thin">
          <color theme="0" tint="-4.9989318521683403E-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>
        <right style="thin">
          <color theme="0" tint="-4.9989318521683403E-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>
        <left style="thin">
          <color theme="0" tint="-4.9989318521683403E-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>
        <right style="thin">
          <color theme="0" tint="-4.9989318521683403E-2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6" formatCode="_(&quot;$&quot;* #,##0_);_(&quot;$&quot;* \(#,##0\);_(&quot;$&quot;* &quot;-&quot;??_);_(@_)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alignment horizontal="righ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entury Gothic"/>
        <scheme val="minor"/>
      </font>
      <numFmt numFmtId="164" formatCode=";;;"/>
      <fill>
        <patternFill patternType="none">
          <fgColor theme="6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6" formatCode="_(&quot;$&quot;* #,##0_);_(&quot;$&quot;* \(#,##0\);_(&quot;$&quot;* &quot;-&quot;??_);_(@_)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3"/>
        <name val="Century Gothic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>
      <tableStyleElement type="wholeTable" dxfId="208"/>
      <tableStyleElement type="headerRow" dxfId="207"/>
      <tableStyleElement type="totalRow" dxfId="206"/>
      <tableStyleElement type="firstRowStripe" dxfId="205"/>
      <tableStyleElement type="secondRowStripe" dxfId="204"/>
    </tableStyle>
    <tableStyle name="Profit &amp; Loss Revenue" pivot="0" count="5">
      <tableStyleElement type="wholeTable" dxfId="203"/>
      <tableStyleElement type="headerRow" dxfId="202"/>
      <tableStyleElement type="totalRow" dxfId="201"/>
      <tableStyleElement type="firstRowStripe" dxfId="200"/>
      <tableStyleElement type="secondRowStripe" dxfId="199"/>
    </tableStyle>
    <tableStyle name="Profit &amp; Loss Sales" pivot="0" count="5">
      <tableStyleElement type="wholeTable" dxfId="198"/>
      <tableStyleElement type="headerRow" dxfId="197"/>
      <tableStyleElement type="totalRow" dxfId="196"/>
      <tableStyleElement type="firstRowStripe" dxfId="195"/>
      <tableStyleElement type="secondRowStripe" dxfId="1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Projection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2a-PayrollYear1"/>
      <sheetName val="2b-PayrollYrs1-3"/>
      <sheetName val="3a-SalesForecastYear1"/>
      <sheetName val="3b-SalesForecastYrs1-3"/>
      <sheetName val="4-AdditionalInputs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COGS Calculator"/>
      <sheetName val="Amortization&amp;Depreciation"/>
      <sheetName val="Revision Notes"/>
    </sheetNames>
    <sheetDataSet>
      <sheetData sheetId="0">
        <row r="6">
          <cell r="C6"/>
          <cell r="D6"/>
          <cell r="F6"/>
        </row>
      </sheetData>
      <sheetData sheetId="1">
        <row r="9">
          <cell r="C9"/>
        </row>
        <row r="21">
          <cell r="C21"/>
        </row>
        <row r="28">
          <cell r="C28"/>
        </row>
        <row r="34">
          <cell r="D34"/>
        </row>
        <row r="35">
          <cell r="D3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N33">
            <v>0</v>
          </cell>
        </row>
      </sheetData>
      <sheetData sheetId="10"/>
      <sheetData sheetId="11"/>
      <sheetData sheetId="12">
        <row r="59">
          <cell r="E59">
            <v>0</v>
          </cell>
          <cell r="G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3" name="tblRevenue" displayName="tblRevenue" ref="B6:AD14" totalsRowCount="1" headerRowDxfId="193">
  <tableColumns count="29">
    <tableColumn id="1" name="REVENUES (SALES)" totalsRowLabel="TOTAL SALES" dataDxfId="192" totalsRowDxfId="28"/>
    <tableColumn id="29" name="TREND" dataDxfId="191" totalsRowDxfId="27"/>
    <tableColumn id="2" name="m1" totalsRowFunction="sum" dataDxfId="190" totalsRowDxfId="26" dataCellStyle="Currency"/>
    <tableColumn id="3" name="m2" totalsRowFunction="sum" dataDxfId="189" totalsRowDxfId="25" dataCellStyle="Currency"/>
    <tableColumn id="4" name="m3" totalsRowFunction="sum" dataDxfId="188" totalsRowDxfId="24" dataCellStyle="Currency"/>
    <tableColumn id="5" name="m4" totalsRowFunction="sum" dataDxfId="187" totalsRowDxfId="23" dataCellStyle="Currency">
      <calculatedColumnFormula>70000-15000</calculatedColumnFormula>
    </tableColumn>
    <tableColumn id="6" name="m5" totalsRowFunction="sum" dataDxfId="186" totalsRowDxfId="22" dataCellStyle="Currency"/>
    <tableColumn id="7" name="m6" totalsRowFunction="sum" dataDxfId="185" totalsRowDxfId="21" dataCellStyle="Currency"/>
    <tableColumn id="8" name="m7" totalsRowFunction="sum" dataDxfId="184" totalsRowDxfId="20" dataCellStyle="Currency"/>
    <tableColumn id="9" name="m8" totalsRowFunction="sum" dataDxfId="183" totalsRowDxfId="19" dataCellStyle="Currency"/>
    <tableColumn id="10" name="m9" totalsRowFunction="sum" dataDxfId="182" totalsRowDxfId="18" dataCellStyle="Currency"/>
    <tableColumn id="11" name="m10" totalsRowFunction="sum" dataDxfId="181" totalsRowDxfId="17" dataCellStyle="Currency"/>
    <tableColumn id="12" name="m11" totalsRowFunction="sum" dataDxfId="180" totalsRowDxfId="16" dataCellStyle="Currency"/>
    <tableColumn id="13" name="m12" totalsRowFunction="sum" dataDxfId="179" totalsRowDxfId="15" dataCellStyle="Currency"/>
    <tableColumn id="14" name="Yearly" totalsRowFunction="sum" dataDxfId="178" totalsRowDxfId="14" dataCellStyle="Currency">
      <calculatedColumnFormula>SUM(tblRevenue[[#This Row],[m1]:[m12]])</calculatedColumnFormula>
    </tableColumn>
    <tableColumn id="15" name="Ind %" totalsRowFunction="sum" dataDxfId="177" totalsRowDxfId="13" dataCellStyle="Percent"/>
    <tableColumn id="16" name="% m1" totalsRowFunction="sum" dataDxfId="176" totalsRowDxfId="12" dataCellStyle="Percent">
      <calculatedColumnFormula>IFERROR(tblRevenue[[#This Row],[m1]]/tblRevenue[[#Totals],[m1]],"-")</calculatedColumnFormula>
    </tableColumn>
    <tableColumn id="17" name="% m2" totalsRowFunction="sum" dataDxfId="175" totalsRowDxfId="11" dataCellStyle="Percent">
      <calculatedColumnFormula>IFERROR(tblRevenue[[#This Row],[m2]]/tblRevenue[[#Totals],[m2]],"-")</calculatedColumnFormula>
    </tableColumn>
    <tableColumn id="18" name="% m3" totalsRowFunction="sum" dataDxfId="174" totalsRowDxfId="10" dataCellStyle="Percent">
      <calculatedColumnFormula>IFERROR(tblRevenue[[#This Row],[m3]]/tblRevenue[[#Totals],[m3]],"-")</calculatedColumnFormula>
    </tableColumn>
    <tableColumn id="19" name="% m4" totalsRowFunction="sum" dataDxfId="173" totalsRowDxfId="9" dataCellStyle="Percent">
      <calculatedColumnFormula>IFERROR(tblRevenue[[#This Row],[m4]]/tblRevenue[[#Totals],[m4]],"-")</calculatedColumnFormula>
    </tableColumn>
    <tableColumn id="20" name="% m5" totalsRowFunction="sum" dataDxfId="172" totalsRowDxfId="8" dataCellStyle="Percent">
      <calculatedColumnFormula>IFERROR(tblRevenue[[#This Row],[m5]]/tblRevenue[[#Totals],[m5]],"-")</calculatedColumnFormula>
    </tableColumn>
    <tableColumn id="21" name="% m6" totalsRowFunction="sum" dataDxfId="171" totalsRowDxfId="7" dataCellStyle="Percent">
      <calculatedColumnFormula>IFERROR(tblRevenue[[#This Row],[m6]]/tblRevenue[[#Totals],[m6]],"-")</calculatedColumnFormula>
    </tableColumn>
    <tableColumn id="22" name="% m7" totalsRowFunction="sum" dataDxfId="170" totalsRowDxfId="6" dataCellStyle="Percent">
      <calculatedColumnFormula>IFERROR(tblRevenue[[#This Row],[m7]]/tblRevenue[[#Totals],[m7]],"-")</calculatedColumnFormula>
    </tableColumn>
    <tableColumn id="23" name="% m8" totalsRowFunction="sum" dataDxfId="169" totalsRowDxfId="5" dataCellStyle="Percent">
      <calculatedColumnFormula>IFERROR(tblRevenue[[#This Row],[m8]]/tblRevenue[[#Totals],[m8]],"-")</calculatedColumnFormula>
    </tableColumn>
    <tableColumn id="24" name="% m9" totalsRowFunction="sum" dataDxfId="168" totalsRowDxfId="4" dataCellStyle="Percent">
      <calculatedColumnFormula>IFERROR(tblRevenue[[#This Row],[m9]]/tblRevenue[[#Totals],[m9]],"-")</calculatedColumnFormula>
    </tableColumn>
    <tableColumn id="25" name="% m10" totalsRowFunction="sum" dataDxfId="167" totalsRowDxfId="3" dataCellStyle="Percent">
      <calculatedColumnFormula>IFERROR(tblRevenue[[#This Row],[m10]]/tblRevenue[[#Totals],[m10]],"-")</calculatedColumnFormula>
    </tableColumn>
    <tableColumn id="26" name="% m11" totalsRowFunction="sum" dataDxfId="166" totalsRowDxfId="2" dataCellStyle="Percent">
      <calculatedColumnFormula>IFERROR(tblRevenue[[#This Row],[m11]]/tblRevenue[[#Totals],[m11]],"-")</calculatedColumnFormula>
    </tableColumn>
    <tableColumn id="27" name="% m12" totalsRowFunction="sum" dataDxfId="165" totalsRowDxfId="1" dataCellStyle="Percent">
      <calculatedColumnFormula>IFERROR(tblRevenue[[#This Row],[m12]]/tblRevenue[[#Totals],[m12]],"-")</calculatedColumnFormula>
    </tableColumn>
    <tableColumn id="28" name="% y" totalsRowFunction="sum" dataDxfId="164" totalsRowDxfId="0" dataCellStyle="Percent">
      <calculatedColumnFormula>IFERROR(tblRevenue[[#This Row],[Yearly]]/tblRevenue[[#Totals],[Yearly]],"-")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="Revenue (Sales)" altTextSummary="Summary of monthly sales, yearly total, and monthly percentages for each type of revenue item."/>
    </ext>
  </extLst>
</table>
</file>

<file path=xl/tables/table2.xml><?xml version="1.0" encoding="utf-8"?>
<table xmlns="http://schemas.openxmlformats.org/spreadsheetml/2006/main" id="4" name="tblCostofSales" displayName="tblCostofSales" ref="B16:AD24" totalsRowCount="1" headerRowDxfId="163" dataDxfId="162" totalsRowDxfId="161">
  <tableColumns count="29">
    <tableColumn id="1" name="COST OF SALES" totalsRowLabel="TOTAL COST OF SALES" dataDxfId="160" totalsRowDxfId="159"/>
    <tableColumn id="2" name="TREND" dataDxfId="158" totalsRowDxfId="157"/>
    <tableColumn id="3" name="m1" totalsRowFunction="sum" dataDxfId="156" totalsRowDxfId="155" dataCellStyle="Currency"/>
    <tableColumn id="4" name="m2" totalsRowFunction="sum" dataDxfId="154" totalsRowDxfId="153" dataCellStyle="Currency"/>
    <tableColumn id="5" name="m3" totalsRowFunction="sum" dataDxfId="152" totalsRowDxfId="151" dataCellStyle="Currency"/>
    <tableColumn id="6" name="m4" totalsRowFunction="sum" dataDxfId="150" totalsRowDxfId="149" dataCellStyle="Currency"/>
    <tableColumn id="7" name="m5" totalsRowFunction="sum" dataDxfId="148" totalsRowDxfId="147" dataCellStyle="Currency"/>
    <tableColumn id="8" name="m6" totalsRowFunction="sum" dataDxfId="146" totalsRowDxfId="145" dataCellStyle="Currency"/>
    <tableColumn id="9" name="m7" totalsRowFunction="sum" dataDxfId="144" totalsRowDxfId="143" dataCellStyle="Currency"/>
    <tableColumn id="10" name="m8" totalsRowFunction="sum" dataDxfId="142" totalsRowDxfId="141" dataCellStyle="Currency"/>
    <tableColumn id="11" name="m9" totalsRowFunction="sum" dataDxfId="140" totalsRowDxfId="139" dataCellStyle="Currency"/>
    <tableColumn id="12" name="m10" totalsRowFunction="sum" dataDxfId="138" totalsRowDxfId="137" dataCellStyle="Currency"/>
    <tableColumn id="13" name="m11" totalsRowFunction="sum" dataDxfId="136" totalsRowDxfId="135" dataCellStyle="Currency"/>
    <tableColumn id="14" name="m12" totalsRowFunction="sum" dataDxfId="134" totalsRowDxfId="133" dataCellStyle="Currency"/>
    <tableColumn id="15" name="Yearly" totalsRowFunction="sum" dataDxfId="132" totalsRowDxfId="131" dataCellStyle="Currency">
      <calculatedColumnFormula>SUM(tblCostofSales[[#This Row],[m1]:[m12]])</calculatedColumnFormula>
    </tableColumn>
    <tableColumn id="16" name="Ind %" totalsRowFunction="sum" dataDxfId="130" totalsRowDxfId="129"/>
    <tableColumn id="17" name="% m1" totalsRowFunction="sum" dataDxfId="128" totalsRowDxfId="127" dataCellStyle="Percent">
      <calculatedColumnFormula>IFERROR(tblCostofSales[[#This Row],[m1]]/tblCostofSales[[#Totals],[m1]],"-")</calculatedColumnFormula>
    </tableColumn>
    <tableColumn id="18" name="% m2" totalsRowFunction="sum" dataDxfId="126" totalsRowDxfId="125" dataCellStyle="Percent">
      <calculatedColumnFormula>IFERROR(tblCostofSales[[#This Row],[m2]]/tblCostofSales[[#Totals],[m2]],"-")</calculatedColumnFormula>
    </tableColumn>
    <tableColumn id="19" name="% m3" totalsRowFunction="sum" dataDxfId="124" totalsRowDxfId="123" dataCellStyle="Percent">
      <calculatedColumnFormula>IFERROR(tblCostofSales[[#This Row],[m3]]/tblCostofSales[[#Totals],[m3]],"-")</calculatedColumnFormula>
    </tableColumn>
    <tableColumn id="20" name="% m4" totalsRowFunction="sum" dataDxfId="122" totalsRowDxfId="121" dataCellStyle="Percent">
      <calculatedColumnFormula>IFERROR(tblCostofSales[[#This Row],[m4]]/tblCostofSales[[#Totals],[m4]],"-")</calculatedColumnFormula>
    </tableColumn>
    <tableColumn id="21" name="% m5" totalsRowFunction="sum" dataDxfId="120" totalsRowDxfId="119" dataCellStyle="Percent">
      <calculatedColumnFormula>IFERROR(tblCostofSales[[#This Row],[m5]]/tblCostofSales[[#Totals],[m5]],"-")</calculatedColumnFormula>
    </tableColumn>
    <tableColumn id="22" name="% m6" totalsRowFunction="sum" dataDxfId="118" totalsRowDxfId="117" dataCellStyle="Percent">
      <calculatedColumnFormula>IFERROR(tblCostofSales[[#This Row],[m6]]/tblCostofSales[[#Totals],[m6]],"-")</calculatedColumnFormula>
    </tableColumn>
    <tableColumn id="23" name="% m7" totalsRowFunction="sum" dataDxfId="116" totalsRowDxfId="115" dataCellStyle="Percent">
      <calculatedColumnFormula>IFERROR(tblCostofSales[[#This Row],[m7]]/tblCostofSales[[#Totals],[m7]],"-")</calculatedColumnFormula>
    </tableColumn>
    <tableColumn id="24" name="% m8" totalsRowFunction="sum" dataDxfId="114" totalsRowDxfId="113" dataCellStyle="Percent">
      <calculatedColumnFormula>IFERROR(tblCostofSales[[#This Row],[m8]]/tblCostofSales[[#Totals],[m8]],"-")</calculatedColumnFormula>
    </tableColumn>
    <tableColumn id="25" name="% m9" totalsRowFunction="sum" dataDxfId="112" totalsRowDxfId="111" dataCellStyle="Percent">
      <calculatedColumnFormula>IFERROR(tblCostofSales[[#This Row],[m9]]/tblCostofSales[[#Totals],[m9]],"-")</calculatedColumnFormula>
    </tableColumn>
    <tableColumn id="26" name="% m10" totalsRowFunction="sum" dataDxfId="110" totalsRowDxfId="109" dataCellStyle="Percent">
      <calculatedColumnFormula>IFERROR(tblCostofSales[[#This Row],[m10]]/tblCostofSales[[#Totals],[m10]],"-")</calculatedColumnFormula>
    </tableColumn>
    <tableColumn id="27" name="% m11" totalsRowFunction="sum" dataDxfId="108" totalsRowDxfId="107" dataCellStyle="Percent">
      <calculatedColumnFormula>IFERROR(tblCostofSales[[#This Row],[m11]]/tblCostofSales[[#Totals],[m11]],"-")</calculatedColumnFormula>
    </tableColumn>
    <tableColumn id="28" name="% m12" totalsRowFunction="sum" dataDxfId="106" totalsRowDxfId="105" dataCellStyle="Percent">
      <calculatedColumnFormula>IFERROR(tblCostofSales[[#This Row],[m12]]/tblCostofSales[[#Totals],[m12]],"-")</calculatedColumnFormula>
    </tableColumn>
    <tableColumn id="29" name="% y" totalsRowFunction="sum" dataDxfId="104" totalsRowDxfId="103" dataCellStyle="Percent">
      <calculatedColumnFormula>IFERROR(tblCostofSales[[#This Row],[Yearly]]/tblCostofSales[[#Totals],[Yearly]],"-")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="Cost of Sales" altTextSummary="Summary of cost of sales, yearly total, and monthly percentages for each type of cost item."/>
    </ext>
  </extLst>
</table>
</file>

<file path=xl/tables/table3.xml><?xml version="1.0" encoding="utf-8"?>
<table xmlns="http://schemas.openxmlformats.org/spreadsheetml/2006/main" id="5" name="tblExpenses" displayName="tblExpenses" ref="B28:AD50" totalsRowCount="1" headerRowDxfId="102" dataDxfId="101" totalsRowDxfId="100">
  <tableColumns count="29">
    <tableColumn id="1" name="EXPENSES" totalsRowLabel="TOTAL EXPENSES" dataDxfId="99" totalsRowDxfId="98"/>
    <tableColumn id="2" name="TREND" totalsRowLabel=" " dataDxfId="97" totalsRowDxfId="96"/>
    <tableColumn id="3" name="m1" totalsRowFunction="sum" dataDxfId="95" totalsRowDxfId="94" dataCellStyle="Currency"/>
    <tableColumn id="4" name="m2" totalsRowFunction="sum" dataDxfId="93" totalsRowDxfId="92" dataCellStyle="Currency"/>
    <tableColumn id="5" name="m3" totalsRowFunction="sum" dataDxfId="91" totalsRowDxfId="90" dataCellStyle="Currency"/>
    <tableColumn id="6" name="m4" totalsRowFunction="sum" dataDxfId="89" totalsRowDxfId="88" dataCellStyle="Currency"/>
    <tableColumn id="7" name="m5" totalsRowFunction="sum" dataDxfId="87" totalsRowDxfId="86" dataCellStyle="Currency"/>
    <tableColumn id="8" name="m6" totalsRowFunction="sum" dataDxfId="85" totalsRowDxfId="84" dataCellStyle="Currency"/>
    <tableColumn id="9" name="m7" totalsRowFunction="sum" dataDxfId="83" totalsRowDxfId="82" dataCellStyle="Currency"/>
    <tableColumn id="10" name="m8" totalsRowFunction="sum" dataDxfId="81" totalsRowDxfId="80" dataCellStyle="Currency"/>
    <tableColumn id="11" name="m9" totalsRowFunction="sum" dataDxfId="79" totalsRowDxfId="78" dataCellStyle="Currency"/>
    <tableColumn id="12" name="m10" totalsRowFunction="sum" dataDxfId="77" totalsRowDxfId="76" dataCellStyle="Currency"/>
    <tableColumn id="13" name="m11" totalsRowFunction="sum" dataDxfId="75" totalsRowDxfId="74" dataCellStyle="Currency"/>
    <tableColumn id="14" name="m12" totalsRowFunction="sum" dataDxfId="73" totalsRowDxfId="72" dataCellStyle="Currency"/>
    <tableColumn id="15" name="Yearly" totalsRowFunction="sum" dataDxfId="71" totalsRowDxfId="70" dataCellStyle="Currency">
      <calculatedColumnFormula>SUM(tblExpenses[[#This Row],[m1]:[m12]])</calculatedColumnFormula>
    </tableColumn>
    <tableColumn id="16" name="Ind %" totalsRowFunction="sum" dataDxfId="69" totalsRowDxfId="68"/>
    <tableColumn id="17" name="% m1" totalsRowFunction="sum" dataDxfId="67" totalsRowDxfId="66" dataCellStyle="Percent">
      <calculatedColumnFormula>tblExpenses[[#This Row],[m1]]/tblExpenses[[#Totals],[m1]]</calculatedColumnFormula>
    </tableColumn>
    <tableColumn id="18" name="% m2" totalsRowFunction="sum" dataDxfId="65" totalsRowDxfId="64" dataCellStyle="Percent">
      <calculatedColumnFormula>tblExpenses[[#This Row],[m2]]/tblExpenses[[#Totals],[m2]]</calculatedColumnFormula>
    </tableColumn>
    <tableColumn id="19" name="% m3" totalsRowFunction="sum" dataDxfId="63" totalsRowDxfId="62" dataCellStyle="Percent">
      <calculatedColumnFormula>tblExpenses[[#This Row],[m3]]/tblExpenses[[#Totals],[m3]]</calculatedColumnFormula>
    </tableColumn>
    <tableColumn id="20" name="% m4" totalsRowFunction="sum" dataDxfId="61" totalsRowDxfId="60" dataCellStyle="Percent">
      <calculatedColumnFormula>tblExpenses[[#This Row],[m4]]/tblExpenses[[#Totals],[m4]]</calculatedColumnFormula>
    </tableColumn>
    <tableColumn id="21" name="% m5" totalsRowFunction="sum" dataDxfId="59" totalsRowDxfId="58" dataCellStyle="Percent">
      <calculatedColumnFormula>tblExpenses[[#This Row],[m5]]/tblExpenses[[#Totals],[m5]]</calculatedColumnFormula>
    </tableColumn>
    <tableColumn id="22" name="% m6" totalsRowFunction="sum" dataDxfId="57" totalsRowDxfId="56" dataCellStyle="Percent">
      <calculatedColumnFormula>tblExpenses[[#This Row],[m6]]/tblExpenses[[#Totals],[m6]]</calculatedColumnFormula>
    </tableColumn>
    <tableColumn id="23" name="% m7" totalsRowFunction="sum" dataDxfId="55" totalsRowDxfId="54" dataCellStyle="Percent">
      <calculatedColumnFormula>tblExpenses[[#This Row],[m7]]/tblExpenses[[#Totals],[m7]]</calculatedColumnFormula>
    </tableColumn>
    <tableColumn id="24" name="% m8" totalsRowFunction="sum" dataDxfId="53" totalsRowDxfId="52" dataCellStyle="Percent">
      <calculatedColumnFormula>tblExpenses[[#This Row],[m8]]/tblExpenses[[#Totals],[m8]]</calculatedColumnFormula>
    </tableColumn>
    <tableColumn id="25" name="% m9" totalsRowFunction="sum" dataDxfId="51" totalsRowDxfId="50" dataCellStyle="Percent">
      <calculatedColumnFormula>tblExpenses[[#This Row],[m9]]/tblExpenses[[#Totals],[m9]]</calculatedColumnFormula>
    </tableColumn>
    <tableColumn id="26" name="% m10" totalsRowFunction="sum" dataDxfId="49" totalsRowDxfId="48" dataCellStyle="Percent">
      <calculatedColumnFormula>tblExpenses[[#This Row],[m10]]/tblExpenses[[#Totals],[m10]]</calculatedColumnFormula>
    </tableColumn>
    <tableColumn id="27" name="% m11" totalsRowFunction="sum" dataDxfId="47" totalsRowDxfId="46" dataCellStyle="Percent">
      <calculatedColumnFormula>tblExpenses[[#This Row],[m11]]/tblExpenses[[#Totals],[m11]]</calculatedColumnFormula>
    </tableColumn>
    <tableColumn id="28" name="% m12" totalsRowFunction="sum" dataDxfId="45" totalsRowDxfId="44" dataCellStyle="Percent">
      <calculatedColumnFormula>tblExpenses[[#This Row],[m12]]/tblExpenses[[#Totals],[m12]]</calculatedColumnFormula>
    </tableColumn>
    <tableColumn id="29" name="% y" totalsRowFunction="sum" dataDxfId="43" totalsRowDxfId="42" dataCellStyle="Percent">
      <calculatedColumnFormula>tblExpenses[[#This Row],[Yearly]]/tblExpenses[[#Totals],[Yearly]]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="Expenses" altTextSummary="Summary of expenses, yearly total, and monthly percentages for each type of expense item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AD52"/>
  <sheetViews>
    <sheetView showGridLines="0" tabSelected="1" zoomScale="85" zoomScaleNormal="85" workbookViewId="0">
      <pane ySplit="4" topLeftCell="A5" activePane="bottomLeft" state="frozen"/>
      <selection pane="bottomLeft"/>
    </sheetView>
  </sheetViews>
  <sheetFormatPr defaultRowHeight="18" customHeight="1" x14ac:dyDescent="0.25"/>
  <cols>
    <col min="1" max="1" width="1.140625" customWidth="1"/>
    <col min="2" max="2" width="24.7109375" customWidth="1"/>
    <col min="3" max="3" width="12.5703125" customWidth="1"/>
    <col min="4" max="15" width="10.7109375" customWidth="1"/>
    <col min="16" max="16" width="13.85546875" customWidth="1"/>
    <col min="17" max="29" width="7.85546875" customWidth="1"/>
    <col min="30" max="30" width="10" customWidth="1"/>
  </cols>
  <sheetData>
    <row r="1" spans="1:30" ht="33.75" customHeight="1" x14ac:dyDescent="0.25">
      <c r="A1" s="42"/>
      <c r="B1" s="36"/>
      <c r="C1" s="35"/>
      <c r="J1" s="1"/>
      <c r="P1" s="132" t="s">
        <v>32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39.75" customHeight="1" x14ac:dyDescent="0.25">
      <c r="B2" s="29" t="s">
        <v>31</v>
      </c>
      <c r="E2" s="28"/>
      <c r="G2" s="28"/>
      <c r="K2" s="28"/>
      <c r="L2" s="28"/>
      <c r="M2" s="28"/>
      <c r="N2" s="28"/>
      <c r="O2" s="28"/>
      <c r="X2" s="34"/>
      <c r="Y2" s="34"/>
      <c r="Z2" s="34"/>
      <c r="AA2" s="34"/>
      <c r="AB2" s="37" t="s">
        <v>40</v>
      </c>
      <c r="AC2" s="37" t="s">
        <v>111</v>
      </c>
      <c r="AD2" s="38">
        <v>2016</v>
      </c>
    </row>
    <row r="4" spans="1:30" ht="18" customHeight="1" x14ac:dyDescent="0.25">
      <c r="D4" s="135" t="str">
        <f>UPPER(TEXT(DATE(FYStartYear,FYMonthNo,1),"mmm-yy"))</f>
        <v>JAN-16</v>
      </c>
      <c r="E4" s="135" t="str">
        <f>UPPER(TEXT(DATE(FYStartYear,FYMonthNo+1,1),"mmm-yy"))</f>
        <v>FEB-16</v>
      </c>
      <c r="F4" s="135" t="str">
        <f>UPPER(TEXT(DATE(FYStartYear,FYMonthNo+2,1),"mmm-yy"))</f>
        <v>MAR-16</v>
      </c>
      <c r="G4" s="135" t="str">
        <f>UPPER(TEXT(DATE(FYStartYear,FYMonthNo+3,1),"mmm-yy"))</f>
        <v>APR-16</v>
      </c>
      <c r="H4" s="135" t="str">
        <f>UPPER(TEXT(DATE(FYStartYear,FYMonthNo+4,1),"mmm-yy"))</f>
        <v>MAY-16</v>
      </c>
      <c r="I4" s="135" t="str">
        <f>UPPER(TEXT(DATE(FYStartYear,FYMonthNo+5,1),"mmm-yy"))</f>
        <v>JUN-16</v>
      </c>
      <c r="J4" s="135" t="str">
        <f>UPPER(TEXT(DATE(FYStartYear,FYMonthNo+6,1),"mmm-yy"))</f>
        <v>JUL-16</v>
      </c>
      <c r="K4" s="135" t="str">
        <f>UPPER(TEXT(DATE(FYStartYear,FYMonthNo+7,1),"mmm-yy"))</f>
        <v>AUG-16</v>
      </c>
      <c r="L4" s="135" t="str">
        <f>UPPER(TEXT(DATE(FYStartYear,FYMonthNo+8,1),"mmm-yy"))</f>
        <v>SEP-16</v>
      </c>
      <c r="M4" s="135" t="str">
        <f>UPPER(TEXT(DATE(FYStartYear,FYMonthNo+9,1),"mmm-yy"))</f>
        <v>OCT-16</v>
      </c>
      <c r="N4" s="135" t="str">
        <f>UPPER(TEXT(DATE(FYStartYear,FYMonthNo+10,1),"mmm-yy"))</f>
        <v>NOV-16</v>
      </c>
      <c r="O4" s="135" t="str">
        <f>UPPER(TEXT(DATE(FYStartYear,FYMonthNo+11,1),"mmm-yy"))</f>
        <v>DEC-16</v>
      </c>
      <c r="P4" s="7" t="s">
        <v>42</v>
      </c>
      <c r="Q4" s="7" t="s">
        <v>41</v>
      </c>
      <c r="R4" s="7" t="str">
        <f>LEFT(D4,1)&amp;" %"</f>
        <v>J %</v>
      </c>
      <c r="S4" s="7" t="str">
        <f t="shared" ref="S4:AC4" si="0">LEFT(E4,1)&amp;" %"</f>
        <v>F %</v>
      </c>
      <c r="T4" s="7" t="str">
        <f t="shared" si="0"/>
        <v>M %</v>
      </c>
      <c r="U4" s="7" t="str">
        <f t="shared" si="0"/>
        <v>A %</v>
      </c>
      <c r="V4" s="7" t="str">
        <f t="shared" si="0"/>
        <v>M %</v>
      </c>
      <c r="W4" s="7" t="str">
        <f t="shared" si="0"/>
        <v>J %</v>
      </c>
      <c r="X4" s="7" t="str">
        <f t="shared" si="0"/>
        <v>J %</v>
      </c>
      <c r="Y4" s="7" t="str">
        <f t="shared" si="0"/>
        <v>A %</v>
      </c>
      <c r="Z4" s="7" t="str">
        <f t="shared" si="0"/>
        <v>S %</v>
      </c>
      <c r="AA4" s="7" t="str">
        <f t="shared" si="0"/>
        <v>O %</v>
      </c>
      <c r="AB4" s="7" t="str">
        <f t="shared" si="0"/>
        <v>N %</v>
      </c>
      <c r="AC4" s="7" t="str">
        <f t="shared" si="0"/>
        <v>D %</v>
      </c>
      <c r="AD4" s="7" t="s">
        <v>43</v>
      </c>
    </row>
    <row r="5" spans="1:30" ht="6" customHeight="1" x14ac:dyDescent="0.25">
      <c r="B5" s="2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8" customHeight="1" x14ac:dyDescent="0.3">
      <c r="B6" s="30" t="s">
        <v>33</v>
      </c>
      <c r="C6" s="31" t="s">
        <v>34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26</v>
      </c>
      <c r="Q6" s="4" t="s">
        <v>24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  <c r="X6" s="4" t="s">
        <v>18</v>
      </c>
      <c r="Y6" s="4" t="s">
        <v>19</v>
      </c>
      <c r="Z6" s="4" t="s">
        <v>20</v>
      </c>
      <c r="AA6" s="4" t="s">
        <v>21</v>
      </c>
      <c r="AB6" s="4" t="s">
        <v>22</v>
      </c>
      <c r="AC6" s="4" t="s">
        <v>23</v>
      </c>
      <c r="AD6" s="3" t="s">
        <v>25</v>
      </c>
    </row>
    <row r="7" spans="1:30" ht="78.75" customHeight="1" x14ac:dyDescent="0.25">
      <c r="B7" s="52" t="s">
        <v>84</v>
      </c>
      <c r="C7" s="2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1">
        <f>SUM(tblRevenue[[#This Row],[m1]:[m12]])</f>
        <v>0</v>
      </c>
      <c r="Q7" s="19"/>
      <c r="R7" s="44" t="str">
        <f>IFERROR(tblRevenue[[#This Row],[m1]]/tblRevenue[[#Totals],[m1]],"-")</f>
        <v>-</v>
      </c>
      <c r="S7" s="45" t="str">
        <f>IFERROR(tblRevenue[[#This Row],[m2]]/tblRevenue[[#Totals],[m2]],"-")</f>
        <v>-</v>
      </c>
      <c r="T7" s="45" t="str">
        <f>IFERROR(tblRevenue[[#This Row],[m3]]/tblRevenue[[#Totals],[m3]],"-")</f>
        <v>-</v>
      </c>
      <c r="U7" s="45" t="str">
        <f>IFERROR(tblRevenue[[#This Row],[m4]]/tblRevenue[[#Totals],[m4]],"-")</f>
        <v>-</v>
      </c>
      <c r="V7" s="45" t="str">
        <f>IFERROR(tblRevenue[[#This Row],[m5]]/tblRevenue[[#Totals],[m5]],"-")</f>
        <v>-</v>
      </c>
      <c r="W7" s="45" t="str">
        <f>IFERROR(tblRevenue[[#This Row],[m6]]/tblRevenue[[#Totals],[m6]],"-")</f>
        <v>-</v>
      </c>
      <c r="X7" s="45" t="str">
        <f>IFERROR(tblRevenue[[#This Row],[m7]]/tblRevenue[[#Totals],[m7]],"-")</f>
        <v>-</v>
      </c>
      <c r="Y7" s="45" t="str">
        <f>IFERROR(tblRevenue[[#This Row],[m8]]/tblRevenue[[#Totals],[m8]],"-")</f>
        <v>-</v>
      </c>
      <c r="Z7" s="45" t="str">
        <f>IFERROR(tblRevenue[[#This Row],[m9]]/tblRevenue[[#Totals],[m9]],"-")</f>
        <v>-</v>
      </c>
      <c r="AA7" s="45" t="str">
        <f>IFERROR(tblRevenue[[#This Row],[m10]]/tblRevenue[[#Totals],[m10]],"-")</f>
        <v>-</v>
      </c>
      <c r="AB7" s="45" t="str">
        <f>IFERROR(tblRevenue[[#This Row],[m11]]/tblRevenue[[#Totals],[m11]],"-")</f>
        <v>-</v>
      </c>
      <c r="AC7" s="45" t="str">
        <f>IFERROR(tblRevenue[[#This Row],[m12]]/tblRevenue[[#Totals],[m12]],"-")</f>
        <v>-</v>
      </c>
      <c r="AD7" s="46" t="str">
        <f>IFERROR(tblRevenue[[#This Row],[Yearly]]/tblRevenue[[#Totals],[Yearly]],"-")</f>
        <v>-</v>
      </c>
    </row>
    <row r="8" spans="1:30" ht="13.5" x14ac:dyDescent="0.25">
      <c r="B8" s="52" t="s">
        <v>85</v>
      </c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1">
        <f>SUM(tblRevenue[[#This Row],[m1]:[m12]])</f>
        <v>0</v>
      </c>
      <c r="Q8" s="19"/>
      <c r="R8" s="44" t="str">
        <f>IFERROR(tblRevenue[[#This Row],[m1]]/tblRevenue[[#Totals],[m1]],"-")</f>
        <v>-</v>
      </c>
      <c r="S8" s="45" t="str">
        <f>IFERROR(tblRevenue[[#This Row],[m2]]/tblRevenue[[#Totals],[m2]],"-")</f>
        <v>-</v>
      </c>
      <c r="T8" s="45" t="str">
        <f>IFERROR(tblRevenue[[#This Row],[m3]]/tblRevenue[[#Totals],[m3]],"-")</f>
        <v>-</v>
      </c>
      <c r="U8" s="45" t="str">
        <f>IFERROR(tblRevenue[[#This Row],[m4]]/tblRevenue[[#Totals],[m4]],"-")</f>
        <v>-</v>
      </c>
      <c r="V8" s="45" t="str">
        <f>IFERROR(tblRevenue[[#This Row],[m5]]/tblRevenue[[#Totals],[m5]],"-")</f>
        <v>-</v>
      </c>
      <c r="W8" s="45" t="str">
        <f>IFERROR(tblRevenue[[#This Row],[m6]]/tblRevenue[[#Totals],[m6]],"-")</f>
        <v>-</v>
      </c>
      <c r="X8" s="45" t="str">
        <f>IFERROR(tblRevenue[[#This Row],[m7]]/tblRevenue[[#Totals],[m7]],"-")</f>
        <v>-</v>
      </c>
      <c r="Y8" s="45" t="str">
        <f>IFERROR(tblRevenue[[#This Row],[m8]]/tblRevenue[[#Totals],[m8]],"-")</f>
        <v>-</v>
      </c>
      <c r="Z8" s="45" t="str">
        <f>IFERROR(tblRevenue[[#This Row],[m9]]/tblRevenue[[#Totals],[m9]],"-")</f>
        <v>-</v>
      </c>
      <c r="AA8" s="45" t="str">
        <f>IFERROR(tblRevenue[[#This Row],[m10]]/tblRevenue[[#Totals],[m10]],"-")</f>
        <v>-</v>
      </c>
      <c r="AB8" s="45" t="str">
        <f>IFERROR(tblRevenue[[#This Row],[m11]]/tblRevenue[[#Totals],[m11]],"-")</f>
        <v>-</v>
      </c>
      <c r="AC8" s="45" t="str">
        <f>IFERROR(tblRevenue[[#This Row],[m12]]/tblRevenue[[#Totals],[m12]],"-")</f>
        <v>-</v>
      </c>
      <c r="AD8" s="46" t="str">
        <f>IFERROR(tblRevenue[[#This Row],[Yearly]]/tblRevenue[[#Totals],[Yearly]],"-")</f>
        <v>-</v>
      </c>
    </row>
    <row r="9" spans="1:30" ht="13.5" x14ac:dyDescent="0.25">
      <c r="B9" s="52" t="s">
        <v>86</v>
      </c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1">
        <f>SUM(tblRevenue[[#This Row],[m1]:[m12]])</f>
        <v>0</v>
      </c>
      <c r="Q9" s="19"/>
      <c r="R9" s="44" t="str">
        <f>IFERROR(tblRevenue[[#This Row],[m1]]/tblRevenue[[#Totals],[m1]],"-")</f>
        <v>-</v>
      </c>
      <c r="S9" s="45" t="str">
        <f>IFERROR(tblRevenue[[#This Row],[m2]]/tblRevenue[[#Totals],[m2]],"-")</f>
        <v>-</v>
      </c>
      <c r="T9" s="45" t="str">
        <f>IFERROR(tblRevenue[[#This Row],[m3]]/tblRevenue[[#Totals],[m3]],"-")</f>
        <v>-</v>
      </c>
      <c r="U9" s="45" t="str">
        <f>IFERROR(tblRevenue[[#This Row],[m4]]/tblRevenue[[#Totals],[m4]],"-")</f>
        <v>-</v>
      </c>
      <c r="V9" s="45" t="str">
        <f>IFERROR(tblRevenue[[#This Row],[m5]]/tblRevenue[[#Totals],[m5]],"-")</f>
        <v>-</v>
      </c>
      <c r="W9" s="45" t="str">
        <f>IFERROR(tblRevenue[[#This Row],[m6]]/tblRevenue[[#Totals],[m6]],"-")</f>
        <v>-</v>
      </c>
      <c r="X9" s="45" t="str">
        <f>IFERROR(tblRevenue[[#This Row],[m7]]/tblRevenue[[#Totals],[m7]],"-")</f>
        <v>-</v>
      </c>
      <c r="Y9" s="45" t="str">
        <f>IFERROR(tblRevenue[[#This Row],[m8]]/tblRevenue[[#Totals],[m8]],"-")</f>
        <v>-</v>
      </c>
      <c r="Z9" s="45" t="str">
        <f>IFERROR(tblRevenue[[#This Row],[m9]]/tblRevenue[[#Totals],[m9]],"-")</f>
        <v>-</v>
      </c>
      <c r="AA9" s="45" t="str">
        <f>IFERROR(tblRevenue[[#This Row],[m10]]/tblRevenue[[#Totals],[m10]],"-")</f>
        <v>-</v>
      </c>
      <c r="AB9" s="45" t="str">
        <f>IFERROR(tblRevenue[[#This Row],[m11]]/tblRevenue[[#Totals],[m11]],"-")</f>
        <v>-</v>
      </c>
      <c r="AC9" s="45" t="str">
        <f>IFERROR(tblRevenue[[#This Row],[m12]]/tblRevenue[[#Totals],[m12]],"-")</f>
        <v>-</v>
      </c>
      <c r="AD9" s="46" t="str">
        <f>IFERROR(tblRevenue[[#This Row],[Yearly]]/tblRevenue[[#Totals],[Yearly]],"-")</f>
        <v>-</v>
      </c>
    </row>
    <row r="10" spans="1:30" ht="18" customHeight="1" x14ac:dyDescent="0.25">
      <c r="B10" s="52" t="s">
        <v>87</v>
      </c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1">
        <f>SUM(tblRevenue[[#This Row],[m1]:[m12]])</f>
        <v>0</v>
      </c>
      <c r="Q10" s="19"/>
      <c r="R10" s="44" t="str">
        <f>IFERROR(tblRevenue[[#This Row],[m1]]/tblRevenue[[#Totals],[m1]],"-")</f>
        <v>-</v>
      </c>
      <c r="S10" s="45" t="str">
        <f>IFERROR(tblRevenue[[#This Row],[m2]]/tblRevenue[[#Totals],[m2]],"-")</f>
        <v>-</v>
      </c>
      <c r="T10" s="45" t="str">
        <f>IFERROR(tblRevenue[[#This Row],[m3]]/tblRevenue[[#Totals],[m3]],"-")</f>
        <v>-</v>
      </c>
      <c r="U10" s="45" t="str">
        <f>IFERROR(tblRevenue[[#This Row],[m4]]/tblRevenue[[#Totals],[m4]],"-")</f>
        <v>-</v>
      </c>
      <c r="V10" s="45" t="str">
        <f>IFERROR(tblRevenue[[#This Row],[m5]]/tblRevenue[[#Totals],[m5]],"-")</f>
        <v>-</v>
      </c>
      <c r="W10" s="45" t="str">
        <f>IFERROR(tblRevenue[[#This Row],[m6]]/tblRevenue[[#Totals],[m6]],"-")</f>
        <v>-</v>
      </c>
      <c r="X10" s="45" t="str">
        <f>IFERROR(tblRevenue[[#This Row],[m7]]/tblRevenue[[#Totals],[m7]],"-")</f>
        <v>-</v>
      </c>
      <c r="Y10" s="45" t="str">
        <f>IFERROR(tblRevenue[[#This Row],[m8]]/tblRevenue[[#Totals],[m8]],"-")</f>
        <v>-</v>
      </c>
      <c r="Z10" s="45" t="str">
        <f>IFERROR(tblRevenue[[#This Row],[m9]]/tblRevenue[[#Totals],[m9]],"-")</f>
        <v>-</v>
      </c>
      <c r="AA10" s="45" t="str">
        <f>IFERROR(tblRevenue[[#This Row],[m10]]/tblRevenue[[#Totals],[m10]],"-")</f>
        <v>-</v>
      </c>
      <c r="AB10" s="45" t="str">
        <f>IFERROR(tblRevenue[[#This Row],[m11]]/tblRevenue[[#Totals],[m11]],"-")</f>
        <v>-</v>
      </c>
      <c r="AC10" s="45" t="str">
        <f>IFERROR(tblRevenue[[#This Row],[m12]]/tblRevenue[[#Totals],[m12]],"-")</f>
        <v>-</v>
      </c>
      <c r="AD10" s="46" t="str">
        <f>IFERROR(tblRevenue[[#This Row],[Yearly]]/tblRevenue[[#Totals],[Yearly]],"-")</f>
        <v>-</v>
      </c>
    </row>
    <row r="11" spans="1:30" ht="18" customHeight="1" x14ac:dyDescent="0.25">
      <c r="B11" s="52" t="s">
        <v>88</v>
      </c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">
        <f>SUM(tblRevenue[[#This Row],[m1]:[m12]])</f>
        <v>0</v>
      </c>
      <c r="Q11" s="19"/>
      <c r="R11" s="44" t="str">
        <f>IFERROR(tblRevenue[[#This Row],[m1]]/tblRevenue[[#Totals],[m1]],"-")</f>
        <v>-</v>
      </c>
      <c r="S11" s="45" t="str">
        <f>IFERROR(tblRevenue[[#This Row],[m2]]/tblRevenue[[#Totals],[m2]],"-")</f>
        <v>-</v>
      </c>
      <c r="T11" s="45" t="str">
        <f>IFERROR(tblRevenue[[#This Row],[m3]]/tblRevenue[[#Totals],[m3]],"-")</f>
        <v>-</v>
      </c>
      <c r="U11" s="45" t="str">
        <f>IFERROR(tblRevenue[[#This Row],[m4]]/tblRevenue[[#Totals],[m4]],"-")</f>
        <v>-</v>
      </c>
      <c r="V11" s="45" t="str">
        <f>IFERROR(tblRevenue[[#This Row],[m5]]/tblRevenue[[#Totals],[m5]],"-")</f>
        <v>-</v>
      </c>
      <c r="W11" s="45" t="str">
        <f>IFERROR(tblRevenue[[#This Row],[m6]]/tblRevenue[[#Totals],[m6]],"-")</f>
        <v>-</v>
      </c>
      <c r="X11" s="45" t="str">
        <f>IFERROR(tblRevenue[[#This Row],[m7]]/tblRevenue[[#Totals],[m7]],"-")</f>
        <v>-</v>
      </c>
      <c r="Y11" s="45" t="str">
        <f>IFERROR(tblRevenue[[#This Row],[m8]]/tblRevenue[[#Totals],[m8]],"-")</f>
        <v>-</v>
      </c>
      <c r="Z11" s="45" t="str">
        <f>IFERROR(tblRevenue[[#This Row],[m9]]/tblRevenue[[#Totals],[m9]],"-")</f>
        <v>-</v>
      </c>
      <c r="AA11" s="45" t="str">
        <f>IFERROR(tblRevenue[[#This Row],[m10]]/tblRevenue[[#Totals],[m10]],"-")</f>
        <v>-</v>
      </c>
      <c r="AB11" s="45" t="str">
        <f>IFERROR(tblRevenue[[#This Row],[m11]]/tblRevenue[[#Totals],[m11]],"-")</f>
        <v>-</v>
      </c>
      <c r="AC11" s="45" t="str">
        <f>IFERROR(tblRevenue[[#This Row],[m12]]/tblRevenue[[#Totals],[m12]],"-")</f>
        <v>-</v>
      </c>
      <c r="AD11" s="46" t="str">
        <f>IFERROR(tblRevenue[[#This Row],[Yearly]]/tblRevenue[[#Totals],[Yearly]],"-")</f>
        <v>-</v>
      </c>
    </row>
    <row r="12" spans="1:30" ht="18" customHeight="1" x14ac:dyDescent="0.25">
      <c r="B12" s="52" t="s">
        <v>89</v>
      </c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1">
        <f>SUM(tblRevenue[[#This Row],[m1]:[m12]])</f>
        <v>0</v>
      </c>
      <c r="Q12" s="19"/>
      <c r="R12" s="44" t="str">
        <f>IFERROR(tblRevenue[[#This Row],[m1]]/tblRevenue[[#Totals],[m1]],"-")</f>
        <v>-</v>
      </c>
      <c r="S12" s="45" t="str">
        <f>IFERROR(tblRevenue[[#This Row],[m2]]/tblRevenue[[#Totals],[m2]],"-")</f>
        <v>-</v>
      </c>
      <c r="T12" s="45" t="str">
        <f>IFERROR(tblRevenue[[#This Row],[m3]]/tblRevenue[[#Totals],[m3]],"-")</f>
        <v>-</v>
      </c>
      <c r="U12" s="45" t="str">
        <f>IFERROR(tblRevenue[[#This Row],[m4]]/tblRevenue[[#Totals],[m4]],"-")</f>
        <v>-</v>
      </c>
      <c r="V12" s="45" t="str">
        <f>IFERROR(tblRevenue[[#This Row],[m5]]/tblRevenue[[#Totals],[m5]],"-")</f>
        <v>-</v>
      </c>
      <c r="W12" s="45" t="str">
        <f>IFERROR(tblRevenue[[#This Row],[m6]]/tblRevenue[[#Totals],[m6]],"-")</f>
        <v>-</v>
      </c>
      <c r="X12" s="45" t="str">
        <f>IFERROR(tblRevenue[[#This Row],[m7]]/tblRevenue[[#Totals],[m7]],"-")</f>
        <v>-</v>
      </c>
      <c r="Y12" s="45" t="str">
        <f>IFERROR(tblRevenue[[#This Row],[m8]]/tblRevenue[[#Totals],[m8]],"-")</f>
        <v>-</v>
      </c>
      <c r="Z12" s="45" t="str">
        <f>IFERROR(tblRevenue[[#This Row],[m9]]/tblRevenue[[#Totals],[m9]],"-")</f>
        <v>-</v>
      </c>
      <c r="AA12" s="45" t="str">
        <f>IFERROR(tblRevenue[[#This Row],[m10]]/tblRevenue[[#Totals],[m10]],"-")</f>
        <v>-</v>
      </c>
      <c r="AB12" s="45" t="str">
        <f>IFERROR(tblRevenue[[#This Row],[m11]]/tblRevenue[[#Totals],[m11]],"-")</f>
        <v>-</v>
      </c>
      <c r="AC12" s="45" t="str">
        <f>IFERROR(tblRevenue[[#This Row],[m12]]/tblRevenue[[#Totals],[m12]],"-")</f>
        <v>-</v>
      </c>
      <c r="AD12" s="46" t="str">
        <f>IFERROR(tblRevenue[[#This Row],[Yearly]]/tblRevenue[[#Totals],[Yearly]],"-")</f>
        <v>-</v>
      </c>
    </row>
    <row r="13" spans="1:30" ht="18" customHeight="1" x14ac:dyDescent="0.25">
      <c r="B13" s="52" t="s">
        <v>90</v>
      </c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1">
        <f>SUM(tblRevenue[[#This Row],[m1]:[m12]])</f>
        <v>0</v>
      </c>
      <c r="Q13" s="19"/>
      <c r="R13" s="44" t="str">
        <f>IFERROR(tblRevenue[[#This Row],[m1]]/tblRevenue[[#Totals],[m1]],"-")</f>
        <v>-</v>
      </c>
      <c r="S13" s="45" t="str">
        <f>IFERROR(tblRevenue[[#This Row],[m2]]/tblRevenue[[#Totals],[m2]],"-")</f>
        <v>-</v>
      </c>
      <c r="T13" s="45" t="str">
        <f>IFERROR(tblRevenue[[#This Row],[m3]]/tblRevenue[[#Totals],[m3]],"-")</f>
        <v>-</v>
      </c>
      <c r="U13" s="45" t="str">
        <f>IFERROR(tblRevenue[[#This Row],[m4]]/tblRevenue[[#Totals],[m4]],"-")</f>
        <v>-</v>
      </c>
      <c r="V13" s="45" t="str">
        <f>IFERROR(tblRevenue[[#This Row],[m5]]/tblRevenue[[#Totals],[m5]],"-")</f>
        <v>-</v>
      </c>
      <c r="W13" s="45" t="str">
        <f>IFERROR(tblRevenue[[#This Row],[m6]]/tblRevenue[[#Totals],[m6]],"-")</f>
        <v>-</v>
      </c>
      <c r="X13" s="45" t="str">
        <f>IFERROR(tblRevenue[[#This Row],[m7]]/tblRevenue[[#Totals],[m7]],"-")</f>
        <v>-</v>
      </c>
      <c r="Y13" s="45" t="str">
        <f>IFERROR(tblRevenue[[#This Row],[m8]]/tblRevenue[[#Totals],[m8]],"-")</f>
        <v>-</v>
      </c>
      <c r="Z13" s="45" t="str">
        <f>IFERROR(tblRevenue[[#This Row],[m9]]/tblRevenue[[#Totals],[m9]],"-")</f>
        <v>-</v>
      </c>
      <c r="AA13" s="45" t="str">
        <f>IFERROR(tblRevenue[[#This Row],[m10]]/tblRevenue[[#Totals],[m10]],"-")</f>
        <v>-</v>
      </c>
      <c r="AB13" s="45" t="str">
        <f>IFERROR(tblRevenue[[#This Row],[m11]]/tblRevenue[[#Totals],[m11]],"-")</f>
        <v>-</v>
      </c>
      <c r="AC13" s="45" t="str">
        <f>IFERROR(tblRevenue[[#This Row],[m12]]/tblRevenue[[#Totals],[m12]],"-")</f>
        <v>-</v>
      </c>
      <c r="AD13" s="46" t="str">
        <f>IFERROR(tblRevenue[[#This Row],[Yearly]]/tblRevenue[[#Totals],[Yearly]],"-")</f>
        <v>-</v>
      </c>
    </row>
    <row r="14" spans="1:30" ht="18" customHeight="1" x14ac:dyDescent="0.25">
      <c r="B14" s="51" t="s">
        <v>35</v>
      </c>
      <c r="C14" s="53"/>
      <c r="D14" s="54">
        <f>SUBTOTAL(109,tblRevenue[m1])</f>
        <v>0</v>
      </c>
      <c r="E14" s="54">
        <f>SUBTOTAL(109,tblRevenue[m2])</f>
        <v>0</v>
      </c>
      <c r="F14" s="54">
        <f>SUBTOTAL(109,tblRevenue[m3])</f>
        <v>0</v>
      </c>
      <c r="G14" s="54">
        <f>SUBTOTAL(109,tblRevenue[m4])</f>
        <v>0</v>
      </c>
      <c r="H14" s="54">
        <f>SUBTOTAL(109,tblRevenue[m5])</f>
        <v>0</v>
      </c>
      <c r="I14" s="54">
        <f>SUBTOTAL(109,tblRevenue[m6])</f>
        <v>0</v>
      </c>
      <c r="J14" s="54">
        <f>SUBTOTAL(109,tblRevenue[m7])</f>
        <v>0</v>
      </c>
      <c r="K14" s="54">
        <f>SUBTOTAL(109,tblRevenue[m8])</f>
        <v>0</v>
      </c>
      <c r="L14" s="54">
        <f>SUBTOTAL(109,tblRevenue[m9])</f>
        <v>0</v>
      </c>
      <c r="M14" s="54">
        <f>SUBTOTAL(109,tblRevenue[m10])</f>
        <v>0</v>
      </c>
      <c r="N14" s="54">
        <f>SUBTOTAL(109,tblRevenue[m11])</f>
        <v>0</v>
      </c>
      <c r="O14" s="54">
        <f>SUBTOTAL(109,tblRevenue[m12])</f>
        <v>0</v>
      </c>
      <c r="P14" s="55">
        <f>SUBTOTAL(109,tblRevenue[Yearly])</f>
        <v>0</v>
      </c>
      <c r="Q14" s="56">
        <f>SUBTOTAL(109,tblRevenue[Ind %])</f>
        <v>0</v>
      </c>
      <c r="R14" s="56">
        <f>SUBTOTAL(109,tblRevenue[% m1])</f>
        <v>0</v>
      </c>
      <c r="S14" s="56">
        <f>SUBTOTAL(109,tblRevenue[% m2])</f>
        <v>0</v>
      </c>
      <c r="T14" s="56">
        <f>SUBTOTAL(109,tblRevenue[% m3])</f>
        <v>0</v>
      </c>
      <c r="U14" s="56">
        <f>SUBTOTAL(109,tblRevenue[% m4])</f>
        <v>0</v>
      </c>
      <c r="V14" s="56">
        <f>SUBTOTAL(109,tblRevenue[% m5])</f>
        <v>0</v>
      </c>
      <c r="W14" s="56">
        <f>SUBTOTAL(109,tblRevenue[% m6])</f>
        <v>0</v>
      </c>
      <c r="X14" s="56">
        <f>SUBTOTAL(109,tblRevenue[% m7])</f>
        <v>0</v>
      </c>
      <c r="Y14" s="56">
        <f>SUBTOTAL(109,tblRevenue[% m8])</f>
        <v>0</v>
      </c>
      <c r="Z14" s="56">
        <f>SUBTOTAL(109,tblRevenue[% m9])</f>
        <v>0</v>
      </c>
      <c r="AA14" s="56">
        <f>SUBTOTAL(109,tblRevenue[% m10])</f>
        <v>0</v>
      </c>
      <c r="AB14" s="56">
        <f>SUBTOTAL(109,tblRevenue[% m11])</f>
        <v>0</v>
      </c>
      <c r="AC14" s="56">
        <f>SUBTOTAL(109,tblRevenue[% m12])</f>
        <v>0</v>
      </c>
      <c r="AD14" s="57">
        <f>SUBTOTAL(109,tblRevenue[% y])</f>
        <v>0</v>
      </c>
    </row>
    <row r="15" spans="1:30" ht="18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0" ht="18" customHeight="1" x14ac:dyDescent="0.25">
      <c r="B16" s="32" t="s">
        <v>36</v>
      </c>
      <c r="C16" s="33" t="s">
        <v>34</v>
      </c>
      <c r="D16" s="10" t="s">
        <v>0</v>
      </c>
      <c r="E16" s="10" t="s">
        <v>1</v>
      </c>
      <c r="F16" s="10" t="s">
        <v>2</v>
      </c>
      <c r="G16" s="10" t="s">
        <v>3</v>
      </c>
      <c r="H16" s="10" t="s">
        <v>4</v>
      </c>
      <c r="I16" s="10" t="s">
        <v>5</v>
      </c>
      <c r="J16" s="10" t="s">
        <v>6</v>
      </c>
      <c r="K16" s="10" t="s">
        <v>7</v>
      </c>
      <c r="L16" s="10" t="s">
        <v>8</v>
      </c>
      <c r="M16" s="10" t="s">
        <v>9</v>
      </c>
      <c r="N16" s="10" t="s">
        <v>10</v>
      </c>
      <c r="O16" s="10" t="s">
        <v>11</v>
      </c>
      <c r="P16" s="10" t="s">
        <v>26</v>
      </c>
      <c r="Q16" s="11" t="s">
        <v>24</v>
      </c>
      <c r="R16" s="11" t="s">
        <v>12</v>
      </c>
      <c r="S16" s="11" t="s">
        <v>13</v>
      </c>
      <c r="T16" s="11" t="s">
        <v>14</v>
      </c>
      <c r="U16" s="11" t="s">
        <v>15</v>
      </c>
      <c r="V16" s="11" t="s">
        <v>16</v>
      </c>
      <c r="W16" s="11" t="s">
        <v>17</v>
      </c>
      <c r="X16" s="11" t="s">
        <v>18</v>
      </c>
      <c r="Y16" s="11" t="s">
        <v>19</v>
      </c>
      <c r="Z16" s="11" t="s">
        <v>20</v>
      </c>
      <c r="AA16" s="11" t="s">
        <v>21</v>
      </c>
      <c r="AB16" s="11" t="s">
        <v>22</v>
      </c>
      <c r="AC16" s="11" t="s">
        <v>23</v>
      </c>
      <c r="AD16" s="11" t="s">
        <v>25</v>
      </c>
    </row>
    <row r="17" spans="2:30" ht="18" customHeight="1" x14ac:dyDescent="0.25">
      <c r="B17" s="65" t="s">
        <v>84</v>
      </c>
      <c r="C17" s="2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2">
        <f>SUM(tblCostofSales[[#This Row],[m1]:[m12]])</f>
        <v>0</v>
      </c>
      <c r="Q17" s="9"/>
      <c r="R17" s="47" t="str">
        <f>IFERROR(tblCostofSales[[#This Row],[m1]]/tblCostofSales[[#Totals],[m1]],"-")</f>
        <v>-</v>
      </c>
      <c r="S17" s="48" t="str">
        <f>IFERROR(tblCostofSales[[#This Row],[m2]]/tblCostofSales[[#Totals],[m2]],"-")</f>
        <v>-</v>
      </c>
      <c r="T17" s="48" t="str">
        <f>IFERROR(tblCostofSales[[#This Row],[m3]]/tblCostofSales[[#Totals],[m3]],"-")</f>
        <v>-</v>
      </c>
      <c r="U17" s="48" t="str">
        <f>IFERROR(tblCostofSales[[#This Row],[m4]]/tblCostofSales[[#Totals],[m4]],"-")</f>
        <v>-</v>
      </c>
      <c r="V17" s="48" t="str">
        <f>IFERROR(tblCostofSales[[#This Row],[m5]]/tblCostofSales[[#Totals],[m5]],"-")</f>
        <v>-</v>
      </c>
      <c r="W17" s="48" t="str">
        <f>IFERROR(tblCostofSales[[#This Row],[m6]]/tblCostofSales[[#Totals],[m6]],"-")</f>
        <v>-</v>
      </c>
      <c r="X17" s="48" t="str">
        <f>IFERROR(tblCostofSales[[#This Row],[m7]]/tblCostofSales[[#Totals],[m7]],"-")</f>
        <v>-</v>
      </c>
      <c r="Y17" s="48" t="str">
        <f>IFERROR(tblCostofSales[[#This Row],[m8]]/tblCostofSales[[#Totals],[m8]],"-")</f>
        <v>-</v>
      </c>
      <c r="Z17" s="48" t="str">
        <f>IFERROR(tblCostofSales[[#This Row],[m9]]/tblCostofSales[[#Totals],[m9]],"-")</f>
        <v>-</v>
      </c>
      <c r="AA17" s="48" t="str">
        <f>IFERROR(tblCostofSales[[#This Row],[m10]]/tblCostofSales[[#Totals],[m10]],"-")</f>
        <v>-</v>
      </c>
      <c r="AB17" s="48" t="str">
        <f>IFERROR(tblCostofSales[[#This Row],[m11]]/tblCostofSales[[#Totals],[m11]],"-")</f>
        <v>-</v>
      </c>
      <c r="AC17" s="48" t="str">
        <f>IFERROR(tblCostofSales[[#This Row],[m12]]/tblCostofSales[[#Totals],[m12]],"-")</f>
        <v>-</v>
      </c>
      <c r="AD17" s="49" t="str">
        <f>IFERROR(tblCostofSales[[#This Row],[Yearly]]/tblCostofSales[[#Totals],[Yearly]],"-")</f>
        <v>-</v>
      </c>
    </row>
    <row r="18" spans="2:30" ht="13.5" x14ac:dyDescent="0.25">
      <c r="B18" s="65" t="s">
        <v>85</v>
      </c>
      <c r="C18" s="2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2">
        <f>SUM(tblCostofSales[[#This Row],[m1]:[m12]])</f>
        <v>0</v>
      </c>
      <c r="Q18" s="9"/>
      <c r="R18" s="47" t="str">
        <f>IFERROR(tblCostofSales[[#This Row],[m1]]/tblCostofSales[[#Totals],[m1]],"-")</f>
        <v>-</v>
      </c>
      <c r="S18" s="48" t="str">
        <f>IFERROR(tblCostofSales[[#This Row],[m2]]/tblCostofSales[[#Totals],[m2]],"-")</f>
        <v>-</v>
      </c>
      <c r="T18" s="48" t="str">
        <f>IFERROR(tblCostofSales[[#This Row],[m3]]/tblCostofSales[[#Totals],[m3]],"-")</f>
        <v>-</v>
      </c>
      <c r="U18" s="48" t="str">
        <f>IFERROR(tblCostofSales[[#This Row],[m4]]/tblCostofSales[[#Totals],[m4]],"-")</f>
        <v>-</v>
      </c>
      <c r="V18" s="48" t="str">
        <f>IFERROR(tblCostofSales[[#This Row],[m5]]/tblCostofSales[[#Totals],[m5]],"-")</f>
        <v>-</v>
      </c>
      <c r="W18" s="48" t="str">
        <f>IFERROR(tblCostofSales[[#This Row],[m6]]/tblCostofSales[[#Totals],[m6]],"-")</f>
        <v>-</v>
      </c>
      <c r="X18" s="48" t="str">
        <f>IFERROR(tblCostofSales[[#This Row],[m7]]/tblCostofSales[[#Totals],[m7]],"-")</f>
        <v>-</v>
      </c>
      <c r="Y18" s="48" t="str">
        <f>IFERROR(tblCostofSales[[#This Row],[m8]]/tblCostofSales[[#Totals],[m8]],"-")</f>
        <v>-</v>
      </c>
      <c r="Z18" s="48" t="str">
        <f>IFERROR(tblCostofSales[[#This Row],[m9]]/tblCostofSales[[#Totals],[m9]],"-")</f>
        <v>-</v>
      </c>
      <c r="AA18" s="48" t="str">
        <f>IFERROR(tblCostofSales[[#This Row],[m10]]/tblCostofSales[[#Totals],[m10]],"-")</f>
        <v>-</v>
      </c>
      <c r="AB18" s="48" t="str">
        <f>IFERROR(tblCostofSales[[#This Row],[m11]]/tblCostofSales[[#Totals],[m11]],"-")</f>
        <v>-</v>
      </c>
      <c r="AC18" s="48" t="str">
        <f>IFERROR(tblCostofSales[[#This Row],[m12]]/tblCostofSales[[#Totals],[m12]],"-")</f>
        <v>-</v>
      </c>
      <c r="AD18" s="49" t="str">
        <f>IFERROR(tblCostofSales[[#This Row],[Yearly]]/tblCostofSales[[#Totals],[Yearly]],"-")</f>
        <v>-</v>
      </c>
    </row>
    <row r="19" spans="2:30" ht="13.5" x14ac:dyDescent="0.25">
      <c r="B19" s="65" t="s">
        <v>86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50">
        <f>SUM(tblCostofSales[[#This Row],[m1]:[m12]])</f>
        <v>0</v>
      </c>
      <c r="Q19" s="61"/>
      <c r="R19" s="62" t="str">
        <f>IFERROR(tblCostofSales[[#This Row],[m1]]/tblCostofSales[[#Totals],[m1]],"-")</f>
        <v>-</v>
      </c>
      <c r="S19" s="63" t="str">
        <f>IFERROR(tblCostofSales[[#This Row],[m2]]/tblCostofSales[[#Totals],[m2]],"-")</f>
        <v>-</v>
      </c>
      <c r="T19" s="63" t="str">
        <f>IFERROR(tblCostofSales[[#This Row],[m3]]/tblCostofSales[[#Totals],[m3]],"-")</f>
        <v>-</v>
      </c>
      <c r="U19" s="63" t="str">
        <f>IFERROR(tblCostofSales[[#This Row],[m4]]/tblCostofSales[[#Totals],[m4]],"-")</f>
        <v>-</v>
      </c>
      <c r="V19" s="63" t="str">
        <f>IFERROR(tblCostofSales[[#This Row],[m5]]/tblCostofSales[[#Totals],[m5]],"-")</f>
        <v>-</v>
      </c>
      <c r="W19" s="63" t="str">
        <f>IFERROR(tblCostofSales[[#This Row],[m6]]/tblCostofSales[[#Totals],[m6]],"-")</f>
        <v>-</v>
      </c>
      <c r="X19" s="63" t="str">
        <f>IFERROR(tblCostofSales[[#This Row],[m7]]/tblCostofSales[[#Totals],[m7]],"-")</f>
        <v>-</v>
      </c>
      <c r="Y19" s="63" t="str">
        <f>IFERROR(tblCostofSales[[#This Row],[m8]]/tblCostofSales[[#Totals],[m8]],"-")</f>
        <v>-</v>
      </c>
      <c r="Z19" s="63" t="str">
        <f>IFERROR(tblCostofSales[[#This Row],[m9]]/tblCostofSales[[#Totals],[m9]],"-")</f>
        <v>-</v>
      </c>
      <c r="AA19" s="63" t="str">
        <f>IFERROR(tblCostofSales[[#This Row],[m10]]/tblCostofSales[[#Totals],[m10]],"-")</f>
        <v>-</v>
      </c>
      <c r="AB19" s="63" t="str">
        <f>IFERROR(tblCostofSales[[#This Row],[m11]]/tblCostofSales[[#Totals],[m11]],"-")</f>
        <v>-</v>
      </c>
      <c r="AC19" s="63" t="str">
        <f>IFERROR(tblCostofSales[[#This Row],[m12]]/tblCostofSales[[#Totals],[m12]],"-")</f>
        <v>-</v>
      </c>
      <c r="AD19" s="64" t="str">
        <f>IFERROR(tblCostofSales[[#This Row],[Yearly]]/tblCostofSales[[#Totals],[Yearly]],"-")</f>
        <v>-</v>
      </c>
    </row>
    <row r="20" spans="2:30" ht="13.5" x14ac:dyDescent="0.25">
      <c r="B20" s="65" t="s">
        <v>87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0">
        <f>SUM(tblCostofSales[[#This Row],[m1]:[m12]])</f>
        <v>0</v>
      </c>
      <c r="Q20" s="61"/>
      <c r="R20" s="62" t="str">
        <f>IFERROR(tblCostofSales[[#This Row],[m1]]/tblCostofSales[[#Totals],[m1]],"-")</f>
        <v>-</v>
      </c>
      <c r="S20" s="63" t="str">
        <f>IFERROR(tblCostofSales[[#This Row],[m2]]/tblCostofSales[[#Totals],[m2]],"-")</f>
        <v>-</v>
      </c>
      <c r="T20" s="63" t="str">
        <f>IFERROR(tblCostofSales[[#This Row],[m3]]/tblCostofSales[[#Totals],[m3]],"-")</f>
        <v>-</v>
      </c>
      <c r="U20" s="63" t="str">
        <f>IFERROR(tblCostofSales[[#This Row],[m4]]/tblCostofSales[[#Totals],[m4]],"-")</f>
        <v>-</v>
      </c>
      <c r="V20" s="63" t="str">
        <f>IFERROR(tblCostofSales[[#This Row],[m5]]/tblCostofSales[[#Totals],[m5]],"-")</f>
        <v>-</v>
      </c>
      <c r="W20" s="63" t="str">
        <f>IFERROR(tblCostofSales[[#This Row],[m6]]/tblCostofSales[[#Totals],[m6]],"-")</f>
        <v>-</v>
      </c>
      <c r="X20" s="63" t="str">
        <f>IFERROR(tblCostofSales[[#This Row],[m7]]/tblCostofSales[[#Totals],[m7]],"-")</f>
        <v>-</v>
      </c>
      <c r="Y20" s="63" t="str">
        <f>IFERROR(tblCostofSales[[#This Row],[m8]]/tblCostofSales[[#Totals],[m8]],"-")</f>
        <v>-</v>
      </c>
      <c r="Z20" s="63" t="str">
        <f>IFERROR(tblCostofSales[[#This Row],[m9]]/tblCostofSales[[#Totals],[m9]],"-")</f>
        <v>-</v>
      </c>
      <c r="AA20" s="63" t="str">
        <f>IFERROR(tblCostofSales[[#This Row],[m10]]/tblCostofSales[[#Totals],[m10]],"-")</f>
        <v>-</v>
      </c>
      <c r="AB20" s="63" t="str">
        <f>IFERROR(tblCostofSales[[#This Row],[m11]]/tblCostofSales[[#Totals],[m11]],"-")</f>
        <v>-</v>
      </c>
      <c r="AC20" s="63" t="str">
        <f>IFERROR(tblCostofSales[[#This Row],[m12]]/tblCostofSales[[#Totals],[m12]],"-")</f>
        <v>-</v>
      </c>
      <c r="AD20" s="64" t="str">
        <f>IFERROR(tblCostofSales[[#This Row],[Yearly]]/tblCostofSales[[#Totals],[Yearly]],"-")</f>
        <v>-</v>
      </c>
    </row>
    <row r="21" spans="2:30" ht="13.5" x14ac:dyDescent="0.25">
      <c r="B21" s="65" t="s">
        <v>88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0">
        <f>SUM(tblCostofSales[[#This Row],[m1]:[m12]])</f>
        <v>0</v>
      </c>
      <c r="Q21" s="61"/>
      <c r="R21" s="62" t="str">
        <f>IFERROR(tblCostofSales[[#This Row],[m1]]/tblCostofSales[[#Totals],[m1]],"-")</f>
        <v>-</v>
      </c>
      <c r="S21" s="63" t="str">
        <f>IFERROR(tblCostofSales[[#This Row],[m2]]/tblCostofSales[[#Totals],[m2]],"-")</f>
        <v>-</v>
      </c>
      <c r="T21" s="63" t="str">
        <f>IFERROR(tblCostofSales[[#This Row],[m3]]/tblCostofSales[[#Totals],[m3]],"-")</f>
        <v>-</v>
      </c>
      <c r="U21" s="63" t="str">
        <f>IFERROR(tblCostofSales[[#This Row],[m4]]/tblCostofSales[[#Totals],[m4]],"-")</f>
        <v>-</v>
      </c>
      <c r="V21" s="63" t="str">
        <f>IFERROR(tblCostofSales[[#This Row],[m5]]/tblCostofSales[[#Totals],[m5]],"-")</f>
        <v>-</v>
      </c>
      <c r="W21" s="63" t="str">
        <f>IFERROR(tblCostofSales[[#This Row],[m6]]/tblCostofSales[[#Totals],[m6]],"-")</f>
        <v>-</v>
      </c>
      <c r="X21" s="63" t="str">
        <f>IFERROR(tblCostofSales[[#This Row],[m7]]/tblCostofSales[[#Totals],[m7]],"-")</f>
        <v>-</v>
      </c>
      <c r="Y21" s="63" t="str">
        <f>IFERROR(tblCostofSales[[#This Row],[m8]]/tblCostofSales[[#Totals],[m8]],"-")</f>
        <v>-</v>
      </c>
      <c r="Z21" s="63" t="str">
        <f>IFERROR(tblCostofSales[[#This Row],[m9]]/tblCostofSales[[#Totals],[m9]],"-")</f>
        <v>-</v>
      </c>
      <c r="AA21" s="63" t="str">
        <f>IFERROR(tblCostofSales[[#This Row],[m10]]/tblCostofSales[[#Totals],[m10]],"-")</f>
        <v>-</v>
      </c>
      <c r="AB21" s="63" t="str">
        <f>IFERROR(tblCostofSales[[#This Row],[m11]]/tblCostofSales[[#Totals],[m11]],"-")</f>
        <v>-</v>
      </c>
      <c r="AC21" s="63" t="str">
        <f>IFERROR(tblCostofSales[[#This Row],[m12]]/tblCostofSales[[#Totals],[m12]],"-")</f>
        <v>-</v>
      </c>
      <c r="AD21" s="64" t="str">
        <f>IFERROR(tblCostofSales[[#This Row],[Yearly]]/tblCostofSales[[#Totals],[Yearly]],"-")</f>
        <v>-</v>
      </c>
    </row>
    <row r="22" spans="2:30" ht="13.5" x14ac:dyDescent="0.25">
      <c r="B22" s="65" t="s">
        <v>89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0">
        <f>SUM(tblCostofSales[[#This Row],[m1]:[m12]])</f>
        <v>0</v>
      </c>
      <c r="Q22" s="61"/>
      <c r="R22" s="62" t="str">
        <f>IFERROR(tblCostofSales[[#This Row],[m1]]/tblCostofSales[[#Totals],[m1]],"-")</f>
        <v>-</v>
      </c>
      <c r="S22" s="63" t="str">
        <f>IFERROR(tblCostofSales[[#This Row],[m2]]/tblCostofSales[[#Totals],[m2]],"-")</f>
        <v>-</v>
      </c>
      <c r="T22" s="63" t="str">
        <f>IFERROR(tblCostofSales[[#This Row],[m3]]/tblCostofSales[[#Totals],[m3]],"-")</f>
        <v>-</v>
      </c>
      <c r="U22" s="63" t="str">
        <f>IFERROR(tblCostofSales[[#This Row],[m4]]/tblCostofSales[[#Totals],[m4]],"-")</f>
        <v>-</v>
      </c>
      <c r="V22" s="63" t="str">
        <f>IFERROR(tblCostofSales[[#This Row],[m5]]/tblCostofSales[[#Totals],[m5]],"-")</f>
        <v>-</v>
      </c>
      <c r="W22" s="63" t="str">
        <f>IFERROR(tblCostofSales[[#This Row],[m6]]/tblCostofSales[[#Totals],[m6]],"-")</f>
        <v>-</v>
      </c>
      <c r="X22" s="63" t="str">
        <f>IFERROR(tblCostofSales[[#This Row],[m7]]/tblCostofSales[[#Totals],[m7]],"-")</f>
        <v>-</v>
      </c>
      <c r="Y22" s="63" t="str">
        <f>IFERROR(tblCostofSales[[#This Row],[m8]]/tblCostofSales[[#Totals],[m8]],"-")</f>
        <v>-</v>
      </c>
      <c r="Z22" s="63" t="str">
        <f>IFERROR(tblCostofSales[[#This Row],[m9]]/tblCostofSales[[#Totals],[m9]],"-")</f>
        <v>-</v>
      </c>
      <c r="AA22" s="63" t="str">
        <f>IFERROR(tblCostofSales[[#This Row],[m10]]/tblCostofSales[[#Totals],[m10]],"-")</f>
        <v>-</v>
      </c>
      <c r="AB22" s="63" t="str">
        <f>IFERROR(tblCostofSales[[#This Row],[m11]]/tblCostofSales[[#Totals],[m11]],"-")</f>
        <v>-</v>
      </c>
      <c r="AC22" s="63" t="str">
        <f>IFERROR(tblCostofSales[[#This Row],[m12]]/tblCostofSales[[#Totals],[m12]],"-")</f>
        <v>-</v>
      </c>
      <c r="AD22" s="64" t="str">
        <f>IFERROR(tblCostofSales[[#This Row],[Yearly]]/tblCostofSales[[#Totals],[Yearly]],"-")</f>
        <v>-</v>
      </c>
    </row>
    <row r="23" spans="2:30" ht="18" customHeight="1" x14ac:dyDescent="0.25">
      <c r="B23" s="65" t="s">
        <v>90</v>
      </c>
      <c r="C23" s="2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2">
        <f>SUM(tblCostofSales[[#This Row],[m1]:[m12]])</f>
        <v>0</v>
      </c>
      <c r="Q23" s="9"/>
      <c r="R23" s="47" t="str">
        <f>IFERROR(tblCostofSales[[#This Row],[m1]]/tblCostofSales[[#Totals],[m1]],"-")</f>
        <v>-</v>
      </c>
      <c r="S23" s="48" t="str">
        <f>IFERROR(tblCostofSales[[#This Row],[m2]]/tblCostofSales[[#Totals],[m2]],"-")</f>
        <v>-</v>
      </c>
      <c r="T23" s="48" t="str">
        <f>IFERROR(tblCostofSales[[#This Row],[m3]]/tblCostofSales[[#Totals],[m3]],"-")</f>
        <v>-</v>
      </c>
      <c r="U23" s="48" t="str">
        <f>IFERROR(tblCostofSales[[#This Row],[m4]]/tblCostofSales[[#Totals],[m4]],"-")</f>
        <v>-</v>
      </c>
      <c r="V23" s="48" t="str">
        <f>IFERROR(tblCostofSales[[#This Row],[m5]]/tblCostofSales[[#Totals],[m5]],"-")</f>
        <v>-</v>
      </c>
      <c r="W23" s="48" t="str">
        <f>IFERROR(tblCostofSales[[#This Row],[m6]]/tblCostofSales[[#Totals],[m6]],"-")</f>
        <v>-</v>
      </c>
      <c r="X23" s="48" t="str">
        <f>IFERROR(tblCostofSales[[#This Row],[m7]]/tblCostofSales[[#Totals],[m7]],"-")</f>
        <v>-</v>
      </c>
      <c r="Y23" s="48" t="str">
        <f>IFERROR(tblCostofSales[[#This Row],[m8]]/tblCostofSales[[#Totals],[m8]],"-")</f>
        <v>-</v>
      </c>
      <c r="Z23" s="48" t="str">
        <f>IFERROR(tblCostofSales[[#This Row],[m9]]/tblCostofSales[[#Totals],[m9]],"-")</f>
        <v>-</v>
      </c>
      <c r="AA23" s="48" t="str">
        <f>IFERROR(tblCostofSales[[#This Row],[m10]]/tblCostofSales[[#Totals],[m10]],"-")</f>
        <v>-</v>
      </c>
      <c r="AB23" s="48" t="str">
        <f>IFERROR(tblCostofSales[[#This Row],[m11]]/tblCostofSales[[#Totals],[m11]],"-")</f>
        <v>-</v>
      </c>
      <c r="AC23" s="48" t="str">
        <f>IFERROR(tblCostofSales[[#This Row],[m12]]/tblCostofSales[[#Totals],[m12]],"-")</f>
        <v>-</v>
      </c>
      <c r="AD23" s="49" t="str">
        <f>IFERROR(tblCostofSales[[#This Row],[Yearly]]/tblCostofSales[[#Totals],[Yearly]],"-")</f>
        <v>-</v>
      </c>
    </row>
    <row r="24" spans="2:30" ht="18" customHeight="1" x14ac:dyDescent="0.25">
      <c r="B24" s="112" t="s">
        <v>37</v>
      </c>
      <c r="C24" s="113"/>
      <c r="D24" s="114">
        <f>SUBTOTAL(109,tblCostofSales[m1])</f>
        <v>0</v>
      </c>
      <c r="E24" s="114">
        <f>SUBTOTAL(109,tblCostofSales[m2])</f>
        <v>0</v>
      </c>
      <c r="F24" s="114">
        <f>SUBTOTAL(109,tblCostofSales[m3])</f>
        <v>0</v>
      </c>
      <c r="G24" s="114">
        <f>SUBTOTAL(109,tblCostofSales[m4])</f>
        <v>0</v>
      </c>
      <c r="H24" s="114">
        <f>SUBTOTAL(109,tblCostofSales[m5])</f>
        <v>0</v>
      </c>
      <c r="I24" s="114">
        <f>SUBTOTAL(109,tblCostofSales[m6])</f>
        <v>0</v>
      </c>
      <c r="J24" s="114">
        <f>SUBTOTAL(109,tblCostofSales[m7])</f>
        <v>0</v>
      </c>
      <c r="K24" s="114">
        <f>SUBTOTAL(109,tblCostofSales[m8])</f>
        <v>0</v>
      </c>
      <c r="L24" s="114">
        <f>SUBTOTAL(109,tblCostofSales[m9])</f>
        <v>0</v>
      </c>
      <c r="M24" s="114">
        <f>SUBTOTAL(109,tblCostofSales[m10])</f>
        <v>0</v>
      </c>
      <c r="N24" s="114">
        <f>SUBTOTAL(109,tblCostofSales[m11])</f>
        <v>0</v>
      </c>
      <c r="O24" s="114">
        <f>SUBTOTAL(109,tblCostofSales[m12])</f>
        <v>0</v>
      </c>
      <c r="P24" s="115">
        <f>SUBTOTAL(109,tblCostofSales[Yearly])</f>
        <v>0</v>
      </c>
      <c r="Q24" s="116">
        <f>SUBTOTAL(109,tblCostofSales[Ind %])</f>
        <v>0</v>
      </c>
      <c r="R24" s="117">
        <f>SUBTOTAL(109,tblCostofSales[% m1])</f>
        <v>0</v>
      </c>
      <c r="S24" s="117">
        <f>SUBTOTAL(109,tblCostofSales[% m2])</f>
        <v>0</v>
      </c>
      <c r="T24" s="117">
        <f>SUBTOTAL(109,tblCostofSales[% m3])</f>
        <v>0</v>
      </c>
      <c r="U24" s="117">
        <f>SUBTOTAL(109,tblCostofSales[% m4])</f>
        <v>0</v>
      </c>
      <c r="V24" s="117">
        <f>SUBTOTAL(109,tblCostofSales[% m5])</f>
        <v>0</v>
      </c>
      <c r="W24" s="117">
        <f>SUBTOTAL(109,tblCostofSales[% m6])</f>
        <v>0</v>
      </c>
      <c r="X24" s="117">
        <f>SUBTOTAL(109,tblCostofSales[% m7])</f>
        <v>0</v>
      </c>
      <c r="Y24" s="117">
        <f>SUBTOTAL(109,tblCostofSales[% m8])</f>
        <v>0</v>
      </c>
      <c r="Z24" s="117">
        <f>SUBTOTAL(109,tblCostofSales[% m9])</f>
        <v>0</v>
      </c>
      <c r="AA24" s="117">
        <f>SUBTOTAL(109,tblCostofSales[% m10])</f>
        <v>0</v>
      </c>
      <c r="AB24" s="117">
        <f>SUBTOTAL(109,tblCostofSales[% m11])</f>
        <v>0</v>
      </c>
      <c r="AC24" s="117">
        <f>SUBTOTAL(109,tblCostofSales[% m12])</f>
        <v>0</v>
      </c>
      <c r="AD24" s="117">
        <f>SUBTOTAL(109,tblCostofSales[% y])</f>
        <v>0</v>
      </c>
    </row>
    <row r="25" spans="2:30" ht="18" customHeight="1" x14ac:dyDescent="0.2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2:30" ht="18" customHeight="1" x14ac:dyDescent="0.25">
      <c r="B26" s="16" t="s">
        <v>27</v>
      </c>
      <c r="C26" s="12"/>
      <c r="D26" s="13">
        <f>tblRevenue[[#Totals],[m1]]-tblCostofSales[[#Totals],[m1]]</f>
        <v>0</v>
      </c>
      <c r="E26" s="13">
        <f>tblRevenue[[#Totals],[m2]]-tblCostofSales[[#Totals],[m2]]</f>
        <v>0</v>
      </c>
      <c r="F26" s="13">
        <f>tblRevenue[[#Totals],[m3]]-tblCostofSales[[#Totals],[m3]]</f>
        <v>0</v>
      </c>
      <c r="G26" s="13">
        <f>tblRevenue[[#Totals],[m4]]-tblCostofSales[[#Totals],[m4]]</f>
        <v>0</v>
      </c>
      <c r="H26" s="13">
        <f>tblRevenue[[#Totals],[m5]]-tblCostofSales[[#Totals],[m5]]</f>
        <v>0</v>
      </c>
      <c r="I26" s="13">
        <f>tblRevenue[[#Totals],[m6]]-tblCostofSales[[#Totals],[m6]]</f>
        <v>0</v>
      </c>
      <c r="J26" s="13">
        <f>tblRevenue[[#Totals],[m7]]-tblCostofSales[[#Totals],[m7]]</f>
        <v>0</v>
      </c>
      <c r="K26" s="13">
        <f>tblRevenue[[#Totals],[m8]]-tblCostofSales[[#Totals],[m8]]</f>
        <v>0</v>
      </c>
      <c r="L26" s="13">
        <f>tblRevenue[[#Totals],[m9]]-tblCostofSales[[#Totals],[m9]]</f>
        <v>0</v>
      </c>
      <c r="M26" s="13">
        <f>tblRevenue[[#Totals],[m10]]-tblCostofSales[[#Totals],[m10]]</f>
        <v>0</v>
      </c>
      <c r="N26" s="13">
        <f>tblRevenue[[#Totals],[m11]]-tblCostofSales[[#Totals],[m11]]</f>
        <v>0</v>
      </c>
      <c r="O26" s="13">
        <f>tblRevenue[[#Totals],[m12]]-tblCostofSales[[#Totals],[m12]]</f>
        <v>0</v>
      </c>
      <c r="P26" s="13">
        <f>tblRevenue[[#Totals],[Yearly]]-tblCostofSales[[#Totals],[Yearly]]</f>
        <v>0</v>
      </c>
      <c r="Q26" s="14"/>
      <c r="R26" s="15" t="e">
        <f>D26/$P$26</f>
        <v>#DIV/0!</v>
      </c>
      <c r="S26" s="15" t="e">
        <f t="shared" ref="S26:AD26" si="1">E26/$P$26</f>
        <v>#DIV/0!</v>
      </c>
      <c r="T26" s="15" t="e">
        <f t="shared" si="1"/>
        <v>#DIV/0!</v>
      </c>
      <c r="U26" s="15" t="e">
        <f t="shared" si="1"/>
        <v>#DIV/0!</v>
      </c>
      <c r="V26" s="15" t="e">
        <f t="shared" si="1"/>
        <v>#DIV/0!</v>
      </c>
      <c r="W26" s="15" t="e">
        <f t="shared" si="1"/>
        <v>#DIV/0!</v>
      </c>
      <c r="X26" s="15" t="e">
        <f t="shared" si="1"/>
        <v>#DIV/0!</v>
      </c>
      <c r="Y26" s="15" t="e">
        <f t="shared" si="1"/>
        <v>#DIV/0!</v>
      </c>
      <c r="Z26" s="15" t="e">
        <f t="shared" si="1"/>
        <v>#DIV/0!</v>
      </c>
      <c r="AA26" s="15" t="e">
        <f t="shared" si="1"/>
        <v>#DIV/0!</v>
      </c>
      <c r="AB26" s="15" t="e">
        <f t="shared" si="1"/>
        <v>#DIV/0!</v>
      </c>
      <c r="AC26" s="15" t="e">
        <f t="shared" si="1"/>
        <v>#DIV/0!</v>
      </c>
      <c r="AD26" s="15" t="e">
        <f t="shared" si="1"/>
        <v>#DIV/0!</v>
      </c>
    </row>
    <row r="28" spans="2:30" ht="18" customHeight="1" x14ac:dyDescent="0.25">
      <c r="B28" s="32" t="s">
        <v>38</v>
      </c>
      <c r="C28" s="33" t="s">
        <v>34</v>
      </c>
      <c r="D28" s="17" t="s">
        <v>0</v>
      </c>
      <c r="E28" s="17" t="s">
        <v>1</v>
      </c>
      <c r="F28" s="17" t="s">
        <v>2</v>
      </c>
      <c r="G28" s="17" t="s">
        <v>3</v>
      </c>
      <c r="H28" s="17" t="s">
        <v>4</v>
      </c>
      <c r="I28" s="17" t="s">
        <v>5</v>
      </c>
      <c r="J28" s="17" t="s">
        <v>6</v>
      </c>
      <c r="K28" s="17" t="s">
        <v>7</v>
      </c>
      <c r="L28" s="17" t="s">
        <v>8</v>
      </c>
      <c r="M28" s="17" t="s">
        <v>9</v>
      </c>
      <c r="N28" s="17" t="s">
        <v>10</v>
      </c>
      <c r="O28" s="17" t="s">
        <v>11</v>
      </c>
      <c r="P28" s="17" t="s">
        <v>26</v>
      </c>
      <c r="Q28" s="17" t="s">
        <v>24</v>
      </c>
      <c r="R28" s="17" t="s">
        <v>12</v>
      </c>
      <c r="S28" s="17" t="s">
        <v>13</v>
      </c>
      <c r="T28" s="17" t="s">
        <v>14</v>
      </c>
      <c r="U28" s="17" t="s">
        <v>15</v>
      </c>
      <c r="V28" s="17" t="s">
        <v>16</v>
      </c>
      <c r="W28" s="17" t="s">
        <v>17</v>
      </c>
      <c r="X28" s="17" t="s">
        <v>18</v>
      </c>
      <c r="Y28" s="17" t="s">
        <v>19</v>
      </c>
      <c r="Z28" s="17" t="s">
        <v>20</v>
      </c>
      <c r="AA28" s="17" t="s">
        <v>21</v>
      </c>
      <c r="AB28" s="17" t="s">
        <v>22</v>
      </c>
      <c r="AC28" s="17" t="s">
        <v>23</v>
      </c>
      <c r="AD28" s="17" t="s">
        <v>25</v>
      </c>
    </row>
    <row r="29" spans="2:30" ht="18" customHeight="1" x14ac:dyDescent="0.25">
      <c r="B29" s="66" t="s">
        <v>91</v>
      </c>
      <c r="C29" s="24" t="s">
        <v>30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5">
        <f>SUM(tblExpenses[[#This Row],[m1]:[m12]])</f>
        <v>0</v>
      </c>
      <c r="Q29" s="9"/>
      <c r="R29" s="39" t="e">
        <f>tblExpenses[[#This Row],[m1]]/tblExpenses[[#Totals],[m1]]</f>
        <v>#DIV/0!</v>
      </c>
      <c r="S29" s="26" t="e">
        <f>tblExpenses[[#This Row],[m2]]/tblExpenses[[#Totals],[m2]]</f>
        <v>#DIV/0!</v>
      </c>
      <c r="T29" s="26" t="e">
        <f>tblExpenses[[#This Row],[m3]]/tblExpenses[[#Totals],[m3]]</f>
        <v>#DIV/0!</v>
      </c>
      <c r="U29" s="26" t="e">
        <f>tblExpenses[[#This Row],[m4]]/tblExpenses[[#Totals],[m4]]</f>
        <v>#DIV/0!</v>
      </c>
      <c r="V29" s="26" t="e">
        <f>tblExpenses[[#This Row],[m5]]/tblExpenses[[#Totals],[m5]]</f>
        <v>#DIV/0!</v>
      </c>
      <c r="W29" s="26" t="e">
        <f>tblExpenses[[#This Row],[m6]]/tblExpenses[[#Totals],[m6]]</f>
        <v>#DIV/0!</v>
      </c>
      <c r="X29" s="26" t="e">
        <f>tblExpenses[[#This Row],[m7]]/tblExpenses[[#Totals],[m7]]</f>
        <v>#DIV/0!</v>
      </c>
      <c r="Y29" s="26" t="e">
        <f>tblExpenses[[#This Row],[m8]]/tblExpenses[[#Totals],[m8]]</f>
        <v>#DIV/0!</v>
      </c>
      <c r="Z29" s="26" t="e">
        <f>tblExpenses[[#This Row],[m9]]/tblExpenses[[#Totals],[m9]]</f>
        <v>#DIV/0!</v>
      </c>
      <c r="AA29" s="26" t="e">
        <f>tblExpenses[[#This Row],[m10]]/tblExpenses[[#Totals],[m10]]</f>
        <v>#DIV/0!</v>
      </c>
      <c r="AB29" s="26" t="e">
        <f>tblExpenses[[#This Row],[m11]]/tblExpenses[[#Totals],[m11]]</f>
        <v>#DIV/0!</v>
      </c>
      <c r="AC29" s="26" t="e">
        <f>tblExpenses[[#This Row],[m12]]/tblExpenses[[#Totals],[m12]]</f>
        <v>#DIV/0!</v>
      </c>
      <c r="AD29" s="27" t="e">
        <f>tblExpenses[[#This Row],[Yearly]]/tblExpenses[[#Totals],[Yearly]]</f>
        <v>#DIV/0!</v>
      </c>
    </row>
    <row r="30" spans="2:30" ht="18" customHeight="1" x14ac:dyDescent="0.25">
      <c r="B30" s="66" t="s">
        <v>92</v>
      </c>
      <c r="C30" s="24" t="s">
        <v>30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5">
        <f>SUM(tblExpenses[[#This Row],[m1]:[m12]])</f>
        <v>0</v>
      </c>
      <c r="Q30" s="9"/>
      <c r="R30" s="39" t="e">
        <f>tblExpenses[[#This Row],[m1]]/tblExpenses[[#Totals],[m1]]</f>
        <v>#DIV/0!</v>
      </c>
      <c r="S30" s="26" t="e">
        <f>tblExpenses[[#This Row],[m2]]/tblExpenses[[#Totals],[m2]]</f>
        <v>#DIV/0!</v>
      </c>
      <c r="T30" s="26" t="e">
        <f>tblExpenses[[#This Row],[m3]]/tblExpenses[[#Totals],[m3]]</f>
        <v>#DIV/0!</v>
      </c>
      <c r="U30" s="26" t="e">
        <f>tblExpenses[[#This Row],[m4]]/tblExpenses[[#Totals],[m4]]</f>
        <v>#DIV/0!</v>
      </c>
      <c r="V30" s="26" t="e">
        <f>tblExpenses[[#This Row],[m5]]/tblExpenses[[#Totals],[m5]]</f>
        <v>#DIV/0!</v>
      </c>
      <c r="W30" s="26" t="e">
        <f>tblExpenses[[#This Row],[m6]]/tblExpenses[[#Totals],[m6]]</f>
        <v>#DIV/0!</v>
      </c>
      <c r="X30" s="26" t="e">
        <f>tblExpenses[[#This Row],[m7]]/tblExpenses[[#Totals],[m7]]</f>
        <v>#DIV/0!</v>
      </c>
      <c r="Y30" s="26" t="e">
        <f>tblExpenses[[#This Row],[m8]]/tblExpenses[[#Totals],[m8]]</f>
        <v>#DIV/0!</v>
      </c>
      <c r="Z30" s="26" t="e">
        <f>tblExpenses[[#This Row],[m9]]/tblExpenses[[#Totals],[m9]]</f>
        <v>#DIV/0!</v>
      </c>
      <c r="AA30" s="26" t="e">
        <f>tblExpenses[[#This Row],[m10]]/tblExpenses[[#Totals],[m10]]</f>
        <v>#DIV/0!</v>
      </c>
      <c r="AB30" s="26" t="e">
        <f>tblExpenses[[#This Row],[m11]]/tblExpenses[[#Totals],[m11]]</f>
        <v>#DIV/0!</v>
      </c>
      <c r="AC30" s="26" t="e">
        <f>tblExpenses[[#This Row],[m12]]/tblExpenses[[#Totals],[m12]]</f>
        <v>#DIV/0!</v>
      </c>
      <c r="AD30" s="27" t="e">
        <f>tblExpenses[[#This Row],[Yearly]]/tblExpenses[[#Totals],[Yearly]]</f>
        <v>#DIV/0!</v>
      </c>
    </row>
    <row r="31" spans="2:30" ht="18" customHeight="1" x14ac:dyDescent="0.25">
      <c r="B31" s="66" t="s">
        <v>93</v>
      </c>
      <c r="C31" s="24" t="s">
        <v>30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5">
        <f>SUM(tblExpenses[[#This Row],[m1]:[m12]])</f>
        <v>0</v>
      </c>
      <c r="Q31" s="9"/>
      <c r="R31" s="39" t="e">
        <f>tblExpenses[[#This Row],[m1]]/tblExpenses[[#Totals],[m1]]</f>
        <v>#DIV/0!</v>
      </c>
      <c r="S31" s="26" t="e">
        <f>tblExpenses[[#This Row],[m2]]/tblExpenses[[#Totals],[m2]]</f>
        <v>#DIV/0!</v>
      </c>
      <c r="T31" s="26" t="e">
        <f>tblExpenses[[#This Row],[m3]]/tblExpenses[[#Totals],[m3]]</f>
        <v>#DIV/0!</v>
      </c>
      <c r="U31" s="26" t="e">
        <f>tblExpenses[[#This Row],[m4]]/tblExpenses[[#Totals],[m4]]</f>
        <v>#DIV/0!</v>
      </c>
      <c r="V31" s="26" t="e">
        <f>tblExpenses[[#This Row],[m5]]/tblExpenses[[#Totals],[m5]]</f>
        <v>#DIV/0!</v>
      </c>
      <c r="W31" s="26" t="e">
        <f>tblExpenses[[#This Row],[m6]]/tblExpenses[[#Totals],[m6]]</f>
        <v>#DIV/0!</v>
      </c>
      <c r="X31" s="26" t="e">
        <f>tblExpenses[[#This Row],[m7]]/tblExpenses[[#Totals],[m7]]</f>
        <v>#DIV/0!</v>
      </c>
      <c r="Y31" s="26" t="e">
        <f>tblExpenses[[#This Row],[m8]]/tblExpenses[[#Totals],[m8]]</f>
        <v>#DIV/0!</v>
      </c>
      <c r="Z31" s="26" t="e">
        <f>tblExpenses[[#This Row],[m9]]/tblExpenses[[#Totals],[m9]]</f>
        <v>#DIV/0!</v>
      </c>
      <c r="AA31" s="26" t="e">
        <f>tblExpenses[[#This Row],[m10]]/tblExpenses[[#Totals],[m10]]</f>
        <v>#DIV/0!</v>
      </c>
      <c r="AB31" s="26" t="e">
        <f>tblExpenses[[#This Row],[m11]]/tblExpenses[[#Totals],[m11]]</f>
        <v>#DIV/0!</v>
      </c>
      <c r="AC31" s="26" t="e">
        <f>tblExpenses[[#This Row],[m12]]/tblExpenses[[#Totals],[m12]]</f>
        <v>#DIV/0!</v>
      </c>
      <c r="AD31" s="27" t="e">
        <f>tblExpenses[[#This Row],[Yearly]]/tblExpenses[[#Totals],[Yearly]]</f>
        <v>#DIV/0!</v>
      </c>
    </row>
    <row r="32" spans="2:30" ht="33.75" customHeight="1" x14ac:dyDescent="0.25">
      <c r="B32" s="118" t="s">
        <v>94</v>
      </c>
      <c r="C32" s="24" t="s">
        <v>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5">
        <f>SUM(tblExpenses[[#This Row],[m1]:[m12]])</f>
        <v>0</v>
      </c>
      <c r="Q32" s="9"/>
      <c r="R32" s="39" t="e">
        <f>tblExpenses[[#This Row],[m1]]/tblExpenses[[#Totals],[m1]]</f>
        <v>#DIV/0!</v>
      </c>
      <c r="S32" s="26" t="e">
        <f>tblExpenses[[#This Row],[m2]]/tblExpenses[[#Totals],[m2]]</f>
        <v>#DIV/0!</v>
      </c>
      <c r="T32" s="26" t="e">
        <f>tblExpenses[[#This Row],[m3]]/tblExpenses[[#Totals],[m3]]</f>
        <v>#DIV/0!</v>
      </c>
      <c r="U32" s="26" t="e">
        <f>tblExpenses[[#This Row],[m4]]/tblExpenses[[#Totals],[m4]]</f>
        <v>#DIV/0!</v>
      </c>
      <c r="V32" s="26" t="e">
        <f>tblExpenses[[#This Row],[m5]]/tblExpenses[[#Totals],[m5]]</f>
        <v>#DIV/0!</v>
      </c>
      <c r="W32" s="26" t="e">
        <f>tblExpenses[[#This Row],[m6]]/tblExpenses[[#Totals],[m6]]</f>
        <v>#DIV/0!</v>
      </c>
      <c r="X32" s="26" t="e">
        <f>tblExpenses[[#This Row],[m7]]/tblExpenses[[#Totals],[m7]]</f>
        <v>#DIV/0!</v>
      </c>
      <c r="Y32" s="26" t="e">
        <f>tblExpenses[[#This Row],[m8]]/tblExpenses[[#Totals],[m8]]</f>
        <v>#DIV/0!</v>
      </c>
      <c r="Z32" s="26" t="e">
        <f>tblExpenses[[#This Row],[m9]]/tblExpenses[[#Totals],[m9]]</f>
        <v>#DIV/0!</v>
      </c>
      <c r="AA32" s="26" t="e">
        <f>tblExpenses[[#This Row],[m10]]/tblExpenses[[#Totals],[m10]]</f>
        <v>#DIV/0!</v>
      </c>
      <c r="AB32" s="26" t="e">
        <f>tblExpenses[[#This Row],[m11]]/tblExpenses[[#Totals],[m11]]</f>
        <v>#DIV/0!</v>
      </c>
      <c r="AC32" s="26" t="e">
        <f>tblExpenses[[#This Row],[m12]]/tblExpenses[[#Totals],[m12]]</f>
        <v>#DIV/0!</v>
      </c>
      <c r="AD32" s="27" t="e">
        <f>tblExpenses[[#This Row],[Yearly]]/tblExpenses[[#Totals],[Yearly]]</f>
        <v>#DIV/0!</v>
      </c>
    </row>
    <row r="33" spans="2:30" ht="18" customHeight="1" x14ac:dyDescent="0.25">
      <c r="B33" s="66" t="s">
        <v>95</v>
      </c>
      <c r="C33" s="24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5">
        <f>SUM(tblExpenses[[#This Row],[m1]:[m12]])</f>
        <v>0</v>
      </c>
      <c r="Q33" s="9"/>
      <c r="R33" s="39" t="e">
        <f>tblExpenses[[#This Row],[m1]]/tblExpenses[[#Totals],[m1]]</f>
        <v>#DIV/0!</v>
      </c>
      <c r="S33" s="26" t="e">
        <f>tblExpenses[[#This Row],[m2]]/tblExpenses[[#Totals],[m2]]</f>
        <v>#DIV/0!</v>
      </c>
      <c r="T33" s="26" t="e">
        <f>tblExpenses[[#This Row],[m3]]/tblExpenses[[#Totals],[m3]]</f>
        <v>#DIV/0!</v>
      </c>
      <c r="U33" s="26" t="e">
        <f>tblExpenses[[#This Row],[m4]]/tblExpenses[[#Totals],[m4]]</f>
        <v>#DIV/0!</v>
      </c>
      <c r="V33" s="26" t="e">
        <f>tblExpenses[[#This Row],[m5]]/tblExpenses[[#Totals],[m5]]</f>
        <v>#DIV/0!</v>
      </c>
      <c r="W33" s="26" t="e">
        <f>tblExpenses[[#This Row],[m6]]/tblExpenses[[#Totals],[m6]]</f>
        <v>#DIV/0!</v>
      </c>
      <c r="X33" s="26" t="e">
        <f>tblExpenses[[#This Row],[m7]]/tblExpenses[[#Totals],[m7]]</f>
        <v>#DIV/0!</v>
      </c>
      <c r="Y33" s="26" t="e">
        <f>tblExpenses[[#This Row],[m8]]/tblExpenses[[#Totals],[m8]]</f>
        <v>#DIV/0!</v>
      </c>
      <c r="Z33" s="26" t="e">
        <f>tblExpenses[[#This Row],[m9]]/tblExpenses[[#Totals],[m9]]</f>
        <v>#DIV/0!</v>
      </c>
      <c r="AA33" s="26" t="e">
        <f>tblExpenses[[#This Row],[m10]]/tblExpenses[[#Totals],[m10]]</f>
        <v>#DIV/0!</v>
      </c>
      <c r="AB33" s="26" t="e">
        <f>tblExpenses[[#This Row],[m11]]/tblExpenses[[#Totals],[m11]]</f>
        <v>#DIV/0!</v>
      </c>
      <c r="AC33" s="26" t="e">
        <f>tblExpenses[[#This Row],[m12]]/tblExpenses[[#Totals],[m12]]</f>
        <v>#DIV/0!</v>
      </c>
      <c r="AD33" s="27" t="e">
        <f>tblExpenses[[#This Row],[Yearly]]/tblExpenses[[#Totals],[Yearly]]</f>
        <v>#DIV/0!</v>
      </c>
    </row>
    <row r="34" spans="2:30" ht="18" customHeight="1" x14ac:dyDescent="0.25">
      <c r="B34" s="69" t="s">
        <v>96</v>
      </c>
      <c r="C34" s="67"/>
      <c r="D34" s="7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71"/>
      <c r="P34" s="68">
        <f>SUM(tblExpenses[[#This Row],[m1]:[m12]])</f>
        <v>0</v>
      </c>
      <c r="Q34" s="72"/>
      <c r="R34" s="73" t="e">
        <f>tblExpenses[[#This Row],[m1]]/tblExpenses[[#Totals],[m1]]</f>
        <v>#DIV/0!</v>
      </c>
      <c r="S34" s="74" t="e">
        <f>tblExpenses[[#This Row],[m2]]/tblExpenses[[#Totals],[m2]]</f>
        <v>#DIV/0!</v>
      </c>
      <c r="T34" s="74" t="e">
        <f>tblExpenses[[#This Row],[m3]]/tblExpenses[[#Totals],[m3]]</f>
        <v>#DIV/0!</v>
      </c>
      <c r="U34" s="74" t="e">
        <f>tblExpenses[[#This Row],[m4]]/tblExpenses[[#Totals],[m4]]</f>
        <v>#DIV/0!</v>
      </c>
      <c r="V34" s="74" t="e">
        <f>tblExpenses[[#This Row],[m5]]/tblExpenses[[#Totals],[m5]]</f>
        <v>#DIV/0!</v>
      </c>
      <c r="W34" s="74" t="e">
        <f>tblExpenses[[#This Row],[m6]]/tblExpenses[[#Totals],[m6]]</f>
        <v>#DIV/0!</v>
      </c>
      <c r="X34" s="74" t="e">
        <f>tblExpenses[[#This Row],[m7]]/tblExpenses[[#Totals],[m7]]</f>
        <v>#DIV/0!</v>
      </c>
      <c r="Y34" s="74" t="e">
        <f>tblExpenses[[#This Row],[m8]]/tblExpenses[[#Totals],[m8]]</f>
        <v>#DIV/0!</v>
      </c>
      <c r="Z34" s="74" t="e">
        <f>tblExpenses[[#This Row],[m9]]/tblExpenses[[#Totals],[m9]]</f>
        <v>#DIV/0!</v>
      </c>
      <c r="AA34" s="74" t="e">
        <f>tblExpenses[[#This Row],[m10]]/tblExpenses[[#Totals],[m10]]</f>
        <v>#DIV/0!</v>
      </c>
      <c r="AB34" s="74" t="e">
        <f>tblExpenses[[#This Row],[m11]]/tblExpenses[[#Totals],[m11]]</f>
        <v>#DIV/0!</v>
      </c>
      <c r="AC34" s="74" t="e">
        <f>tblExpenses[[#This Row],[m12]]/tblExpenses[[#Totals],[m12]]</f>
        <v>#DIV/0!</v>
      </c>
      <c r="AD34" s="75" t="e">
        <f>tblExpenses[[#This Row],[Yearly]]/tblExpenses[[#Totals],[Yearly]]</f>
        <v>#DIV/0!</v>
      </c>
    </row>
    <row r="35" spans="2:30" ht="31.5" customHeight="1" x14ac:dyDescent="0.25">
      <c r="B35" s="118" t="s">
        <v>97</v>
      </c>
      <c r="C35" s="6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8">
        <f>SUM(tblExpenses[[#This Row],[m1]:[m12]])</f>
        <v>0</v>
      </c>
      <c r="Q35" s="76"/>
      <c r="R35" s="73" t="e">
        <f>tblExpenses[[#This Row],[m1]]/tblExpenses[[#Totals],[m1]]</f>
        <v>#DIV/0!</v>
      </c>
      <c r="S35" s="74" t="e">
        <f>tblExpenses[[#This Row],[m2]]/tblExpenses[[#Totals],[m2]]</f>
        <v>#DIV/0!</v>
      </c>
      <c r="T35" s="74" t="e">
        <f>tblExpenses[[#This Row],[m3]]/tblExpenses[[#Totals],[m3]]</f>
        <v>#DIV/0!</v>
      </c>
      <c r="U35" s="74" t="e">
        <f>tblExpenses[[#This Row],[m4]]/tblExpenses[[#Totals],[m4]]</f>
        <v>#DIV/0!</v>
      </c>
      <c r="V35" s="74" t="e">
        <f>tblExpenses[[#This Row],[m5]]/tblExpenses[[#Totals],[m5]]</f>
        <v>#DIV/0!</v>
      </c>
      <c r="W35" s="74" t="e">
        <f>tblExpenses[[#This Row],[m6]]/tblExpenses[[#Totals],[m6]]</f>
        <v>#DIV/0!</v>
      </c>
      <c r="X35" s="74" t="e">
        <f>tblExpenses[[#This Row],[m7]]/tblExpenses[[#Totals],[m7]]</f>
        <v>#DIV/0!</v>
      </c>
      <c r="Y35" s="74" t="e">
        <f>tblExpenses[[#This Row],[m8]]/tblExpenses[[#Totals],[m8]]</f>
        <v>#DIV/0!</v>
      </c>
      <c r="Z35" s="74" t="e">
        <f>tblExpenses[[#This Row],[m9]]/tblExpenses[[#Totals],[m9]]</f>
        <v>#DIV/0!</v>
      </c>
      <c r="AA35" s="74" t="e">
        <f>tblExpenses[[#This Row],[m10]]/tblExpenses[[#Totals],[m10]]</f>
        <v>#DIV/0!</v>
      </c>
      <c r="AB35" s="74" t="e">
        <f>tblExpenses[[#This Row],[m11]]/tblExpenses[[#Totals],[m11]]</f>
        <v>#DIV/0!</v>
      </c>
      <c r="AC35" s="74" t="e">
        <f>tblExpenses[[#This Row],[m12]]/tblExpenses[[#Totals],[m12]]</f>
        <v>#DIV/0!</v>
      </c>
      <c r="AD35" s="75" t="e">
        <f>tblExpenses[[#This Row],[Yearly]]/tblExpenses[[#Totals],[Yearly]]</f>
        <v>#DIV/0!</v>
      </c>
    </row>
    <row r="36" spans="2:30" ht="29.25" customHeight="1" x14ac:dyDescent="0.25">
      <c r="B36" s="118" t="s">
        <v>98</v>
      </c>
      <c r="C36" s="24" t="s">
        <v>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5">
        <f>SUM(tblExpenses[[#This Row],[m1]:[m12]])</f>
        <v>0</v>
      </c>
      <c r="Q36" s="9"/>
      <c r="R36" s="39" t="e">
        <f>tblExpenses[[#This Row],[m1]]/tblExpenses[[#Totals],[m1]]</f>
        <v>#DIV/0!</v>
      </c>
      <c r="S36" s="40" t="e">
        <f>tblExpenses[[#This Row],[m2]]/tblExpenses[[#Totals],[m2]]</f>
        <v>#DIV/0!</v>
      </c>
      <c r="T36" s="40" t="e">
        <f>tblExpenses[[#This Row],[m3]]/tblExpenses[[#Totals],[m3]]</f>
        <v>#DIV/0!</v>
      </c>
      <c r="U36" s="40" t="e">
        <f>tblExpenses[[#This Row],[m4]]/tblExpenses[[#Totals],[m4]]</f>
        <v>#DIV/0!</v>
      </c>
      <c r="V36" s="40" t="e">
        <f>tblExpenses[[#This Row],[m5]]/tblExpenses[[#Totals],[m5]]</f>
        <v>#DIV/0!</v>
      </c>
      <c r="W36" s="40" t="e">
        <f>tblExpenses[[#This Row],[m6]]/tblExpenses[[#Totals],[m6]]</f>
        <v>#DIV/0!</v>
      </c>
      <c r="X36" s="40" t="e">
        <f>tblExpenses[[#This Row],[m7]]/tblExpenses[[#Totals],[m7]]</f>
        <v>#DIV/0!</v>
      </c>
      <c r="Y36" s="40" t="e">
        <f>tblExpenses[[#This Row],[m8]]/tblExpenses[[#Totals],[m8]]</f>
        <v>#DIV/0!</v>
      </c>
      <c r="Z36" s="40" t="e">
        <f>tblExpenses[[#This Row],[m9]]/tblExpenses[[#Totals],[m9]]</f>
        <v>#DIV/0!</v>
      </c>
      <c r="AA36" s="40" t="e">
        <f>tblExpenses[[#This Row],[m10]]/tblExpenses[[#Totals],[m10]]</f>
        <v>#DIV/0!</v>
      </c>
      <c r="AB36" s="40" t="e">
        <f>tblExpenses[[#This Row],[m11]]/tblExpenses[[#Totals],[m11]]</f>
        <v>#DIV/0!</v>
      </c>
      <c r="AC36" s="40" t="e">
        <f>tblExpenses[[#This Row],[m12]]/tblExpenses[[#Totals],[m12]]</f>
        <v>#DIV/0!</v>
      </c>
      <c r="AD36" s="41" t="e">
        <f>tblExpenses[[#This Row],[Yearly]]/tblExpenses[[#Totals],[Yearly]]</f>
        <v>#DIV/0!</v>
      </c>
    </row>
    <row r="37" spans="2:30" ht="18" customHeight="1" x14ac:dyDescent="0.25">
      <c r="B37" s="66" t="s">
        <v>99</v>
      </c>
      <c r="C37" s="24" t="s">
        <v>30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5">
        <f>SUM(tblExpenses[[#This Row],[m1]:[m12]])</f>
        <v>0</v>
      </c>
      <c r="Q37" s="9"/>
      <c r="R37" s="39" t="e">
        <f>tblExpenses[[#This Row],[m1]]/tblExpenses[[#Totals],[m1]]</f>
        <v>#DIV/0!</v>
      </c>
      <c r="S37" s="40" t="e">
        <f>tblExpenses[[#This Row],[m2]]/tblExpenses[[#Totals],[m2]]</f>
        <v>#DIV/0!</v>
      </c>
      <c r="T37" s="40" t="e">
        <f>tblExpenses[[#This Row],[m3]]/tblExpenses[[#Totals],[m3]]</f>
        <v>#DIV/0!</v>
      </c>
      <c r="U37" s="40" t="e">
        <f>tblExpenses[[#This Row],[m4]]/tblExpenses[[#Totals],[m4]]</f>
        <v>#DIV/0!</v>
      </c>
      <c r="V37" s="40" t="e">
        <f>tblExpenses[[#This Row],[m5]]/tblExpenses[[#Totals],[m5]]</f>
        <v>#DIV/0!</v>
      </c>
      <c r="W37" s="40" t="e">
        <f>tblExpenses[[#This Row],[m6]]/tblExpenses[[#Totals],[m6]]</f>
        <v>#DIV/0!</v>
      </c>
      <c r="X37" s="40" t="e">
        <f>tblExpenses[[#This Row],[m7]]/tblExpenses[[#Totals],[m7]]</f>
        <v>#DIV/0!</v>
      </c>
      <c r="Y37" s="40" t="e">
        <f>tblExpenses[[#This Row],[m8]]/tblExpenses[[#Totals],[m8]]</f>
        <v>#DIV/0!</v>
      </c>
      <c r="Z37" s="40" t="e">
        <f>tblExpenses[[#This Row],[m9]]/tblExpenses[[#Totals],[m9]]</f>
        <v>#DIV/0!</v>
      </c>
      <c r="AA37" s="40" t="e">
        <f>tblExpenses[[#This Row],[m10]]/tblExpenses[[#Totals],[m10]]</f>
        <v>#DIV/0!</v>
      </c>
      <c r="AB37" s="40" t="e">
        <f>tblExpenses[[#This Row],[m11]]/tblExpenses[[#Totals],[m11]]</f>
        <v>#DIV/0!</v>
      </c>
      <c r="AC37" s="40" t="e">
        <f>tblExpenses[[#This Row],[m12]]/tblExpenses[[#Totals],[m12]]</f>
        <v>#DIV/0!</v>
      </c>
      <c r="AD37" s="41" t="e">
        <f>tblExpenses[[#This Row],[Yearly]]/tblExpenses[[#Totals],[Yearly]]</f>
        <v>#DIV/0!</v>
      </c>
    </row>
    <row r="38" spans="2:30" ht="18" customHeight="1" x14ac:dyDescent="0.25">
      <c r="B38" s="69" t="s">
        <v>100</v>
      </c>
      <c r="C38" s="67"/>
      <c r="D38" s="7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1"/>
      <c r="P38" s="68">
        <f>SUM(tblExpenses[[#This Row],[m1]:[m12]])</f>
        <v>0</v>
      </c>
      <c r="Q38" s="72"/>
      <c r="R38" s="73" t="e">
        <f>tblExpenses[[#This Row],[m1]]/tblExpenses[[#Totals],[m1]]</f>
        <v>#DIV/0!</v>
      </c>
      <c r="S38" s="74" t="e">
        <f>tblExpenses[[#This Row],[m2]]/tblExpenses[[#Totals],[m2]]</f>
        <v>#DIV/0!</v>
      </c>
      <c r="T38" s="74" t="e">
        <f>tblExpenses[[#This Row],[m3]]/tblExpenses[[#Totals],[m3]]</f>
        <v>#DIV/0!</v>
      </c>
      <c r="U38" s="74" t="e">
        <f>tblExpenses[[#This Row],[m4]]/tblExpenses[[#Totals],[m4]]</f>
        <v>#DIV/0!</v>
      </c>
      <c r="V38" s="74" t="e">
        <f>tblExpenses[[#This Row],[m5]]/tblExpenses[[#Totals],[m5]]</f>
        <v>#DIV/0!</v>
      </c>
      <c r="W38" s="74" t="e">
        <f>tblExpenses[[#This Row],[m6]]/tblExpenses[[#Totals],[m6]]</f>
        <v>#DIV/0!</v>
      </c>
      <c r="X38" s="74" t="e">
        <f>tblExpenses[[#This Row],[m7]]/tblExpenses[[#Totals],[m7]]</f>
        <v>#DIV/0!</v>
      </c>
      <c r="Y38" s="74" t="e">
        <f>tblExpenses[[#This Row],[m8]]/tblExpenses[[#Totals],[m8]]</f>
        <v>#DIV/0!</v>
      </c>
      <c r="Z38" s="74" t="e">
        <f>tblExpenses[[#This Row],[m9]]/tblExpenses[[#Totals],[m9]]</f>
        <v>#DIV/0!</v>
      </c>
      <c r="AA38" s="74" t="e">
        <f>tblExpenses[[#This Row],[m10]]/tblExpenses[[#Totals],[m10]]</f>
        <v>#DIV/0!</v>
      </c>
      <c r="AB38" s="74" t="e">
        <f>tblExpenses[[#This Row],[m11]]/tblExpenses[[#Totals],[m11]]</f>
        <v>#DIV/0!</v>
      </c>
      <c r="AC38" s="74" t="e">
        <f>tblExpenses[[#This Row],[m12]]/tblExpenses[[#Totals],[m12]]</f>
        <v>#DIV/0!</v>
      </c>
      <c r="AD38" s="75" t="e">
        <f>tblExpenses[[#This Row],[Yearly]]/tblExpenses[[#Totals],[Yearly]]</f>
        <v>#DIV/0!</v>
      </c>
    </row>
    <row r="39" spans="2:30" ht="33.75" customHeight="1" x14ac:dyDescent="0.25">
      <c r="B39" s="119" t="s">
        <v>101</v>
      </c>
      <c r="C39" s="67"/>
      <c r="D39" s="70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71"/>
      <c r="P39" s="68">
        <f>SUM(tblExpenses[[#This Row],[m1]:[m12]])</f>
        <v>0</v>
      </c>
      <c r="Q39" s="72"/>
      <c r="R39" s="73" t="e">
        <f>tblExpenses[[#This Row],[m1]]/tblExpenses[[#Totals],[m1]]</f>
        <v>#DIV/0!</v>
      </c>
      <c r="S39" s="74" t="e">
        <f>tblExpenses[[#This Row],[m2]]/tblExpenses[[#Totals],[m2]]</f>
        <v>#DIV/0!</v>
      </c>
      <c r="T39" s="74" t="e">
        <f>tblExpenses[[#This Row],[m3]]/tblExpenses[[#Totals],[m3]]</f>
        <v>#DIV/0!</v>
      </c>
      <c r="U39" s="74" t="e">
        <f>tblExpenses[[#This Row],[m4]]/tblExpenses[[#Totals],[m4]]</f>
        <v>#DIV/0!</v>
      </c>
      <c r="V39" s="74" t="e">
        <f>tblExpenses[[#This Row],[m5]]/tblExpenses[[#Totals],[m5]]</f>
        <v>#DIV/0!</v>
      </c>
      <c r="W39" s="74" t="e">
        <f>tblExpenses[[#This Row],[m6]]/tblExpenses[[#Totals],[m6]]</f>
        <v>#DIV/0!</v>
      </c>
      <c r="X39" s="74" t="e">
        <f>tblExpenses[[#This Row],[m7]]/tblExpenses[[#Totals],[m7]]</f>
        <v>#DIV/0!</v>
      </c>
      <c r="Y39" s="74" t="e">
        <f>tblExpenses[[#This Row],[m8]]/tblExpenses[[#Totals],[m8]]</f>
        <v>#DIV/0!</v>
      </c>
      <c r="Z39" s="74" t="e">
        <f>tblExpenses[[#This Row],[m9]]/tblExpenses[[#Totals],[m9]]</f>
        <v>#DIV/0!</v>
      </c>
      <c r="AA39" s="74" t="e">
        <f>tblExpenses[[#This Row],[m10]]/tblExpenses[[#Totals],[m10]]</f>
        <v>#DIV/0!</v>
      </c>
      <c r="AB39" s="74" t="e">
        <f>tblExpenses[[#This Row],[m11]]/tblExpenses[[#Totals],[m11]]</f>
        <v>#DIV/0!</v>
      </c>
      <c r="AC39" s="74" t="e">
        <f>tblExpenses[[#This Row],[m12]]/tblExpenses[[#Totals],[m12]]</f>
        <v>#DIV/0!</v>
      </c>
      <c r="AD39" s="75" t="e">
        <f>tblExpenses[[#This Row],[Yearly]]/tblExpenses[[#Totals],[Yearly]]</f>
        <v>#DIV/0!</v>
      </c>
    </row>
    <row r="40" spans="2:30" ht="18" customHeight="1" x14ac:dyDescent="0.25">
      <c r="B40" s="69" t="s">
        <v>28</v>
      </c>
      <c r="C40" s="67"/>
      <c r="D40" s="70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71"/>
      <c r="P40" s="68">
        <f>SUM(tblExpenses[[#This Row],[m1]:[m12]])</f>
        <v>0</v>
      </c>
      <c r="Q40" s="72"/>
      <c r="R40" s="73" t="e">
        <f>tblExpenses[[#This Row],[m1]]/tblExpenses[[#Totals],[m1]]</f>
        <v>#DIV/0!</v>
      </c>
      <c r="S40" s="74" t="e">
        <f>tblExpenses[[#This Row],[m2]]/tblExpenses[[#Totals],[m2]]</f>
        <v>#DIV/0!</v>
      </c>
      <c r="T40" s="74" t="e">
        <f>tblExpenses[[#This Row],[m3]]/tblExpenses[[#Totals],[m3]]</f>
        <v>#DIV/0!</v>
      </c>
      <c r="U40" s="74" t="e">
        <f>tblExpenses[[#This Row],[m4]]/tblExpenses[[#Totals],[m4]]</f>
        <v>#DIV/0!</v>
      </c>
      <c r="V40" s="74" t="e">
        <f>tblExpenses[[#This Row],[m5]]/tblExpenses[[#Totals],[m5]]</f>
        <v>#DIV/0!</v>
      </c>
      <c r="W40" s="74" t="e">
        <f>tblExpenses[[#This Row],[m6]]/tblExpenses[[#Totals],[m6]]</f>
        <v>#DIV/0!</v>
      </c>
      <c r="X40" s="74" t="e">
        <f>tblExpenses[[#This Row],[m7]]/tblExpenses[[#Totals],[m7]]</f>
        <v>#DIV/0!</v>
      </c>
      <c r="Y40" s="74" t="e">
        <f>tblExpenses[[#This Row],[m8]]/tblExpenses[[#Totals],[m8]]</f>
        <v>#DIV/0!</v>
      </c>
      <c r="Z40" s="74" t="e">
        <f>tblExpenses[[#This Row],[m9]]/tblExpenses[[#Totals],[m9]]</f>
        <v>#DIV/0!</v>
      </c>
      <c r="AA40" s="74" t="e">
        <f>tblExpenses[[#This Row],[m10]]/tblExpenses[[#Totals],[m10]]</f>
        <v>#DIV/0!</v>
      </c>
      <c r="AB40" s="74" t="e">
        <f>tblExpenses[[#This Row],[m11]]/tblExpenses[[#Totals],[m11]]</f>
        <v>#DIV/0!</v>
      </c>
      <c r="AC40" s="74" t="e">
        <f>tblExpenses[[#This Row],[m12]]/tblExpenses[[#Totals],[m12]]</f>
        <v>#DIV/0!</v>
      </c>
      <c r="AD40" s="75" t="e">
        <f>tblExpenses[[#This Row],[Yearly]]/tblExpenses[[#Totals],[Yearly]]</f>
        <v>#DIV/0!</v>
      </c>
    </row>
    <row r="41" spans="2:30" ht="18" customHeight="1" x14ac:dyDescent="0.25">
      <c r="B41" s="69" t="s">
        <v>102</v>
      </c>
      <c r="C41" s="67"/>
      <c r="D41" s="70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1"/>
      <c r="P41" s="68">
        <f>SUM(tblExpenses[[#This Row],[m1]:[m12]])</f>
        <v>0</v>
      </c>
      <c r="Q41" s="72"/>
      <c r="R41" s="73" t="e">
        <f>tblExpenses[[#This Row],[m1]]/tblExpenses[[#Totals],[m1]]</f>
        <v>#DIV/0!</v>
      </c>
      <c r="S41" s="74" t="e">
        <f>tblExpenses[[#This Row],[m2]]/tblExpenses[[#Totals],[m2]]</f>
        <v>#DIV/0!</v>
      </c>
      <c r="T41" s="74" t="e">
        <f>tblExpenses[[#This Row],[m3]]/tblExpenses[[#Totals],[m3]]</f>
        <v>#DIV/0!</v>
      </c>
      <c r="U41" s="74" t="e">
        <f>tblExpenses[[#This Row],[m4]]/tblExpenses[[#Totals],[m4]]</f>
        <v>#DIV/0!</v>
      </c>
      <c r="V41" s="74" t="e">
        <f>tblExpenses[[#This Row],[m5]]/tblExpenses[[#Totals],[m5]]</f>
        <v>#DIV/0!</v>
      </c>
      <c r="W41" s="74" t="e">
        <f>tblExpenses[[#This Row],[m6]]/tblExpenses[[#Totals],[m6]]</f>
        <v>#DIV/0!</v>
      </c>
      <c r="X41" s="74" t="e">
        <f>tblExpenses[[#This Row],[m7]]/tblExpenses[[#Totals],[m7]]</f>
        <v>#DIV/0!</v>
      </c>
      <c r="Y41" s="74" t="e">
        <f>tblExpenses[[#This Row],[m8]]/tblExpenses[[#Totals],[m8]]</f>
        <v>#DIV/0!</v>
      </c>
      <c r="Z41" s="74" t="e">
        <f>tblExpenses[[#This Row],[m9]]/tblExpenses[[#Totals],[m9]]</f>
        <v>#DIV/0!</v>
      </c>
      <c r="AA41" s="74" t="e">
        <f>tblExpenses[[#This Row],[m10]]/tblExpenses[[#Totals],[m10]]</f>
        <v>#DIV/0!</v>
      </c>
      <c r="AB41" s="74" t="e">
        <f>tblExpenses[[#This Row],[m11]]/tblExpenses[[#Totals],[m11]]</f>
        <v>#DIV/0!</v>
      </c>
      <c r="AC41" s="74" t="e">
        <f>tblExpenses[[#This Row],[m12]]/tblExpenses[[#Totals],[m12]]</f>
        <v>#DIV/0!</v>
      </c>
      <c r="AD41" s="75" t="e">
        <f>tblExpenses[[#This Row],[Yearly]]/tblExpenses[[#Totals],[Yearly]]</f>
        <v>#DIV/0!</v>
      </c>
    </row>
    <row r="42" spans="2:30" ht="18" customHeight="1" x14ac:dyDescent="0.25">
      <c r="B42" s="69" t="s">
        <v>103</v>
      </c>
      <c r="C42" s="67"/>
      <c r="D42" s="70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71"/>
      <c r="P42" s="68">
        <f>SUM(tblExpenses[[#This Row],[m1]:[m12]])</f>
        <v>0</v>
      </c>
      <c r="Q42" s="72"/>
      <c r="R42" s="73" t="e">
        <f>tblExpenses[[#This Row],[m1]]/tblExpenses[[#Totals],[m1]]</f>
        <v>#DIV/0!</v>
      </c>
      <c r="S42" s="74" t="e">
        <f>tblExpenses[[#This Row],[m2]]/tblExpenses[[#Totals],[m2]]</f>
        <v>#DIV/0!</v>
      </c>
      <c r="T42" s="74" t="e">
        <f>tblExpenses[[#This Row],[m3]]/tblExpenses[[#Totals],[m3]]</f>
        <v>#DIV/0!</v>
      </c>
      <c r="U42" s="74" t="e">
        <f>tblExpenses[[#This Row],[m4]]/tblExpenses[[#Totals],[m4]]</f>
        <v>#DIV/0!</v>
      </c>
      <c r="V42" s="74" t="e">
        <f>tblExpenses[[#This Row],[m5]]/tblExpenses[[#Totals],[m5]]</f>
        <v>#DIV/0!</v>
      </c>
      <c r="W42" s="74" t="e">
        <f>tblExpenses[[#This Row],[m6]]/tblExpenses[[#Totals],[m6]]</f>
        <v>#DIV/0!</v>
      </c>
      <c r="X42" s="74" t="e">
        <f>tblExpenses[[#This Row],[m7]]/tblExpenses[[#Totals],[m7]]</f>
        <v>#DIV/0!</v>
      </c>
      <c r="Y42" s="74" t="e">
        <f>tblExpenses[[#This Row],[m8]]/tblExpenses[[#Totals],[m8]]</f>
        <v>#DIV/0!</v>
      </c>
      <c r="Z42" s="74" t="e">
        <f>tblExpenses[[#This Row],[m9]]/tblExpenses[[#Totals],[m9]]</f>
        <v>#DIV/0!</v>
      </c>
      <c r="AA42" s="74" t="e">
        <f>tblExpenses[[#This Row],[m10]]/tblExpenses[[#Totals],[m10]]</f>
        <v>#DIV/0!</v>
      </c>
      <c r="AB42" s="74" t="e">
        <f>tblExpenses[[#This Row],[m11]]/tblExpenses[[#Totals],[m11]]</f>
        <v>#DIV/0!</v>
      </c>
      <c r="AC42" s="74" t="e">
        <f>tblExpenses[[#This Row],[m12]]/tblExpenses[[#Totals],[m12]]</f>
        <v>#DIV/0!</v>
      </c>
      <c r="AD42" s="75" t="e">
        <f>tblExpenses[[#This Row],[Yearly]]/tblExpenses[[#Totals],[Yearly]]</f>
        <v>#DIV/0!</v>
      </c>
    </row>
    <row r="43" spans="2:30" ht="18" customHeight="1" x14ac:dyDescent="0.25">
      <c r="B43" s="131" t="s">
        <v>104</v>
      </c>
      <c r="C43" s="120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  <c r="P43" s="125">
        <f>SUM(tblExpenses[[#This Row],[m1]:[m12]])</f>
        <v>0</v>
      </c>
      <c r="Q43" s="126"/>
      <c r="R43" s="127" t="e">
        <f>tblExpenses[[#This Row],[m1]]/tblExpenses[[#Totals],[m1]]</f>
        <v>#DIV/0!</v>
      </c>
      <c r="S43" s="128" t="e">
        <f>tblExpenses[[#This Row],[m2]]/tblExpenses[[#Totals],[m2]]</f>
        <v>#DIV/0!</v>
      </c>
      <c r="T43" s="128" t="e">
        <f>tblExpenses[[#This Row],[m3]]/tblExpenses[[#Totals],[m3]]</f>
        <v>#DIV/0!</v>
      </c>
      <c r="U43" s="128" t="e">
        <f>tblExpenses[[#This Row],[m4]]/tblExpenses[[#Totals],[m4]]</f>
        <v>#DIV/0!</v>
      </c>
      <c r="V43" s="128" t="e">
        <f>tblExpenses[[#This Row],[m5]]/tblExpenses[[#Totals],[m5]]</f>
        <v>#DIV/0!</v>
      </c>
      <c r="W43" s="128" t="e">
        <f>tblExpenses[[#This Row],[m6]]/tblExpenses[[#Totals],[m6]]</f>
        <v>#DIV/0!</v>
      </c>
      <c r="X43" s="128" t="e">
        <f>tblExpenses[[#This Row],[m7]]/tblExpenses[[#Totals],[m7]]</f>
        <v>#DIV/0!</v>
      </c>
      <c r="Y43" s="128" t="e">
        <f>tblExpenses[[#This Row],[m8]]/tblExpenses[[#Totals],[m8]]</f>
        <v>#DIV/0!</v>
      </c>
      <c r="Z43" s="128" t="e">
        <f>tblExpenses[[#This Row],[m9]]/tblExpenses[[#Totals],[m9]]</f>
        <v>#DIV/0!</v>
      </c>
      <c r="AA43" s="128" t="e">
        <f>tblExpenses[[#This Row],[m10]]/tblExpenses[[#Totals],[m10]]</f>
        <v>#DIV/0!</v>
      </c>
      <c r="AB43" s="128" t="e">
        <f>tblExpenses[[#This Row],[m11]]/tblExpenses[[#Totals],[m11]]</f>
        <v>#DIV/0!</v>
      </c>
      <c r="AC43" s="128" t="e">
        <f>tblExpenses[[#This Row],[m12]]/tblExpenses[[#Totals],[m12]]</f>
        <v>#DIV/0!</v>
      </c>
      <c r="AD43" s="129" t="e">
        <f>tblExpenses[[#This Row],[Yearly]]/tblExpenses[[#Totals],[Yearly]]</f>
        <v>#DIV/0!</v>
      </c>
    </row>
    <row r="44" spans="2:30" ht="18" customHeight="1" x14ac:dyDescent="0.25">
      <c r="B44" s="69" t="s">
        <v>105</v>
      </c>
      <c r="C44" s="67"/>
      <c r="D44" s="70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71"/>
      <c r="P44" s="68">
        <f>SUM(tblExpenses[[#This Row],[m1]:[m12]])</f>
        <v>0</v>
      </c>
      <c r="Q44" s="72"/>
      <c r="R44" s="73" t="e">
        <f>tblExpenses[[#This Row],[m1]]/tblExpenses[[#Totals],[m1]]</f>
        <v>#DIV/0!</v>
      </c>
      <c r="S44" s="74" t="e">
        <f>tblExpenses[[#This Row],[m2]]/tblExpenses[[#Totals],[m2]]</f>
        <v>#DIV/0!</v>
      </c>
      <c r="T44" s="74" t="e">
        <f>tblExpenses[[#This Row],[m3]]/tblExpenses[[#Totals],[m3]]</f>
        <v>#DIV/0!</v>
      </c>
      <c r="U44" s="74" t="e">
        <f>tblExpenses[[#This Row],[m4]]/tblExpenses[[#Totals],[m4]]</f>
        <v>#DIV/0!</v>
      </c>
      <c r="V44" s="74" t="e">
        <f>tblExpenses[[#This Row],[m5]]/tblExpenses[[#Totals],[m5]]</f>
        <v>#DIV/0!</v>
      </c>
      <c r="W44" s="74" t="e">
        <f>tblExpenses[[#This Row],[m6]]/tblExpenses[[#Totals],[m6]]</f>
        <v>#DIV/0!</v>
      </c>
      <c r="X44" s="74" t="e">
        <f>tblExpenses[[#This Row],[m7]]/tblExpenses[[#Totals],[m7]]</f>
        <v>#DIV/0!</v>
      </c>
      <c r="Y44" s="74" t="e">
        <f>tblExpenses[[#This Row],[m8]]/tblExpenses[[#Totals],[m8]]</f>
        <v>#DIV/0!</v>
      </c>
      <c r="Z44" s="74" t="e">
        <f>tblExpenses[[#This Row],[m9]]/tblExpenses[[#Totals],[m9]]</f>
        <v>#DIV/0!</v>
      </c>
      <c r="AA44" s="74" t="e">
        <f>tblExpenses[[#This Row],[m10]]/tblExpenses[[#Totals],[m10]]</f>
        <v>#DIV/0!</v>
      </c>
      <c r="AB44" s="74" t="e">
        <f>tblExpenses[[#This Row],[m11]]/tblExpenses[[#Totals],[m11]]</f>
        <v>#DIV/0!</v>
      </c>
      <c r="AC44" s="74" t="e">
        <f>tblExpenses[[#This Row],[m12]]/tblExpenses[[#Totals],[m12]]</f>
        <v>#DIV/0!</v>
      </c>
      <c r="AD44" s="75" t="e">
        <f>tblExpenses[[#This Row],[Yearly]]/tblExpenses[[#Totals],[Yearly]]</f>
        <v>#DIV/0!</v>
      </c>
    </row>
    <row r="45" spans="2:30" ht="18" customHeight="1" x14ac:dyDescent="0.25">
      <c r="B45" s="69" t="s">
        <v>106</v>
      </c>
      <c r="C45" s="67"/>
      <c r="D45" s="70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71"/>
      <c r="P45" s="68">
        <f>SUM(tblExpenses[[#This Row],[m1]:[m12]])</f>
        <v>0</v>
      </c>
      <c r="Q45" s="72"/>
      <c r="R45" s="73" t="e">
        <f>tblExpenses[[#This Row],[m1]]/tblExpenses[[#Totals],[m1]]</f>
        <v>#DIV/0!</v>
      </c>
      <c r="S45" s="74" t="e">
        <f>tblExpenses[[#This Row],[m2]]/tblExpenses[[#Totals],[m2]]</f>
        <v>#DIV/0!</v>
      </c>
      <c r="T45" s="74" t="e">
        <f>tblExpenses[[#This Row],[m3]]/tblExpenses[[#Totals],[m3]]</f>
        <v>#DIV/0!</v>
      </c>
      <c r="U45" s="74" t="e">
        <f>tblExpenses[[#This Row],[m4]]/tblExpenses[[#Totals],[m4]]</f>
        <v>#DIV/0!</v>
      </c>
      <c r="V45" s="74" t="e">
        <f>tblExpenses[[#This Row],[m5]]/tblExpenses[[#Totals],[m5]]</f>
        <v>#DIV/0!</v>
      </c>
      <c r="W45" s="74" t="e">
        <f>tblExpenses[[#This Row],[m6]]/tblExpenses[[#Totals],[m6]]</f>
        <v>#DIV/0!</v>
      </c>
      <c r="X45" s="74" t="e">
        <f>tblExpenses[[#This Row],[m7]]/tblExpenses[[#Totals],[m7]]</f>
        <v>#DIV/0!</v>
      </c>
      <c r="Y45" s="74" t="e">
        <f>tblExpenses[[#This Row],[m8]]/tblExpenses[[#Totals],[m8]]</f>
        <v>#DIV/0!</v>
      </c>
      <c r="Z45" s="74" t="e">
        <f>tblExpenses[[#This Row],[m9]]/tblExpenses[[#Totals],[m9]]</f>
        <v>#DIV/0!</v>
      </c>
      <c r="AA45" s="74" t="e">
        <f>tblExpenses[[#This Row],[m10]]/tblExpenses[[#Totals],[m10]]</f>
        <v>#DIV/0!</v>
      </c>
      <c r="AB45" s="74" t="e">
        <f>tblExpenses[[#This Row],[m11]]/tblExpenses[[#Totals],[m11]]</f>
        <v>#DIV/0!</v>
      </c>
      <c r="AC45" s="74" t="e">
        <f>tblExpenses[[#This Row],[m12]]/tblExpenses[[#Totals],[m12]]</f>
        <v>#DIV/0!</v>
      </c>
      <c r="AD45" s="75" t="e">
        <f>tblExpenses[[#This Row],[Yearly]]/tblExpenses[[#Totals],[Yearly]]</f>
        <v>#DIV/0!</v>
      </c>
    </row>
    <row r="46" spans="2:30" ht="18" customHeight="1" x14ac:dyDescent="0.25">
      <c r="B46" s="69" t="s">
        <v>107</v>
      </c>
      <c r="C46" s="67"/>
      <c r="D46" s="70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71"/>
      <c r="P46" s="68">
        <f>SUM(tblExpenses[[#This Row],[m1]:[m12]])</f>
        <v>0</v>
      </c>
      <c r="Q46" s="72"/>
      <c r="R46" s="73" t="e">
        <f>tblExpenses[[#This Row],[m1]]/tblExpenses[[#Totals],[m1]]</f>
        <v>#DIV/0!</v>
      </c>
      <c r="S46" s="74" t="e">
        <f>tblExpenses[[#This Row],[m2]]/tblExpenses[[#Totals],[m2]]</f>
        <v>#DIV/0!</v>
      </c>
      <c r="T46" s="74" t="e">
        <f>tblExpenses[[#This Row],[m3]]/tblExpenses[[#Totals],[m3]]</f>
        <v>#DIV/0!</v>
      </c>
      <c r="U46" s="74" t="e">
        <f>tblExpenses[[#This Row],[m4]]/tblExpenses[[#Totals],[m4]]</f>
        <v>#DIV/0!</v>
      </c>
      <c r="V46" s="74" t="e">
        <f>tblExpenses[[#This Row],[m5]]/tblExpenses[[#Totals],[m5]]</f>
        <v>#DIV/0!</v>
      </c>
      <c r="W46" s="74" t="e">
        <f>tblExpenses[[#This Row],[m6]]/tblExpenses[[#Totals],[m6]]</f>
        <v>#DIV/0!</v>
      </c>
      <c r="X46" s="74" t="e">
        <f>tblExpenses[[#This Row],[m7]]/tblExpenses[[#Totals],[m7]]</f>
        <v>#DIV/0!</v>
      </c>
      <c r="Y46" s="74" t="e">
        <f>tblExpenses[[#This Row],[m8]]/tblExpenses[[#Totals],[m8]]</f>
        <v>#DIV/0!</v>
      </c>
      <c r="Z46" s="74" t="e">
        <f>tblExpenses[[#This Row],[m9]]/tblExpenses[[#Totals],[m9]]</f>
        <v>#DIV/0!</v>
      </c>
      <c r="AA46" s="74" t="e">
        <f>tblExpenses[[#This Row],[m10]]/tblExpenses[[#Totals],[m10]]</f>
        <v>#DIV/0!</v>
      </c>
      <c r="AB46" s="74" t="e">
        <f>tblExpenses[[#This Row],[m11]]/tblExpenses[[#Totals],[m11]]</f>
        <v>#DIV/0!</v>
      </c>
      <c r="AC46" s="74" t="e">
        <f>tblExpenses[[#This Row],[m12]]/tblExpenses[[#Totals],[m12]]</f>
        <v>#DIV/0!</v>
      </c>
      <c r="AD46" s="75" t="e">
        <f>tblExpenses[[#This Row],[Yearly]]/tblExpenses[[#Totals],[Yearly]]</f>
        <v>#DIV/0!</v>
      </c>
    </row>
    <row r="47" spans="2:30" ht="18" customHeight="1" x14ac:dyDescent="0.25">
      <c r="B47" s="69" t="s">
        <v>108</v>
      </c>
      <c r="C47" s="67"/>
      <c r="D47" s="70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71"/>
      <c r="P47" s="68">
        <f>SUM(tblExpenses[[#This Row],[m1]:[m12]])</f>
        <v>0</v>
      </c>
      <c r="Q47" s="72"/>
      <c r="R47" s="73" t="e">
        <f>tblExpenses[[#This Row],[m1]]/tblExpenses[[#Totals],[m1]]</f>
        <v>#DIV/0!</v>
      </c>
      <c r="S47" s="74" t="e">
        <f>tblExpenses[[#This Row],[m2]]/tblExpenses[[#Totals],[m2]]</f>
        <v>#DIV/0!</v>
      </c>
      <c r="T47" s="74" t="e">
        <f>tblExpenses[[#This Row],[m3]]/tblExpenses[[#Totals],[m3]]</f>
        <v>#DIV/0!</v>
      </c>
      <c r="U47" s="74" t="e">
        <f>tblExpenses[[#This Row],[m4]]/tblExpenses[[#Totals],[m4]]</f>
        <v>#DIV/0!</v>
      </c>
      <c r="V47" s="74" t="e">
        <f>tblExpenses[[#This Row],[m5]]/tblExpenses[[#Totals],[m5]]</f>
        <v>#DIV/0!</v>
      </c>
      <c r="W47" s="74" t="e">
        <f>tblExpenses[[#This Row],[m6]]/tblExpenses[[#Totals],[m6]]</f>
        <v>#DIV/0!</v>
      </c>
      <c r="X47" s="74" t="e">
        <f>tblExpenses[[#This Row],[m7]]/tblExpenses[[#Totals],[m7]]</f>
        <v>#DIV/0!</v>
      </c>
      <c r="Y47" s="74" t="e">
        <f>tblExpenses[[#This Row],[m8]]/tblExpenses[[#Totals],[m8]]</f>
        <v>#DIV/0!</v>
      </c>
      <c r="Z47" s="74" t="e">
        <f>tblExpenses[[#This Row],[m9]]/tblExpenses[[#Totals],[m9]]</f>
        <v>#DIV/0!</v>
      </c>
      <c r="AA47" s="74" t="e">
        <f>tblExpenses[[#This Row],[m10]]/tblExpenses[[#Totals],[m10]]</f>
        <v>#DIV/0!</v>
      </c>
      <c r="AB47" s="74" t="e">
        <f>tblExpenses[[#This Row],[m11]]/tblExpenses[[#Totals],[m11]]</f>
        <v>#DIV/0!</v>
      </c>
      <c r="AC47" s="74" t="e">
        <f>tblExpenses[[#This Row],[m12]]/tblExpenses[[#Totals],[m12]]</f>
        <v>#DIV/0!</v>
      </c>
      <c r="AD47" s="75" t="e">
        <f>tblExpenses[[#This Row],[Yearly]]/tblExpenses[[#Totals],[Yearly]]</f>
        <v>#DIV/0!</v>
      </c>
    </row>
    <row r="48" spans="2:30" ht="18" customHeight="1" x14ac:dyDescent="0.25">
      <c r="B48" s="69" t="s">
        <v>109</v>
      </c>
      <c r="C48" s="67"/>
      <c r="D48" s="7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1"/>
      <c r="P48" s="68">
        <f>SUM(tblExpenses[[#This Row],[m1]:[m12]])</f>
        <v>0</v>
      </c>
      <c r="Q48" s="72"/>
      <c r="R48" s="73" t="e">
        <f>tblExpenses[[#This Row],[m1]]/tblExpenses[[#Totals],[m1]]</f>
        <v>#DIV/0!</v>
      </c>
      <c r="S48" s="74" t="e">
        <f>tblExpenses[[#This Row],[m2]]/tblExpenses[[#Totals],[m2]]</f>
        <v>#DIV/0!</v>
      </c>
      <c r="T48" s="74" t="e">
        <f>tblExpenses[[#This Row],[m3]]/tblExpenses[[#Totals],[m3]]</f>
        <v>#DIV/0!</v>
      </c>
      <c r="U48" s="74" t="e">
        <f>tblExpenses[[#This Row],[m4]]/tblExpenses[[#Totals],[m4]]</f>
        <v>#DIV/0!</v>
      </c>
      <c r="V48" s="74" t="e">
        <f>tblExpenses[[#This Row],[m5]]/tblExpenses[[#Totals],[m5]]</f>
        <v>#DIV/0!</v>
      </c>
      <c r="W48" s="74" t="e">
        <f>tblExpenses[[#This Row],[m6]]/tblExpenses[[#Totals],[m6]]</f>
        <v>#DIV/0!</v>
      </c>
      <c r="X48" s="74" t="e">
        <f>tblExpenses[[#This Row],[m7]]/tblExpenses[[#Totals],[m7]]</f>
        <v>#DIV/0!</v>
      </c>
      <c r="Y48" s="74" t="e">
        <f>tblExpenses[[#This Row],[m8]]/tblExpenses[[#Totals],[m8]]</f>
        <v>#DIV/0!</v>
      </c>
      <c r="Z48" s="74" t="e">
        <f>tblExpenses[[#This Row],[m9]]/tblExpenses[[#Totals],[m9]]</f>
        <v>#DIV/0!</v>
      </c>
      <c r="AA48" s="74" t="e">
        <f>tblExpenses[[#This Row],[m10]]/tblExpenses[[#Totals],[m10]]</f>
        <v>#DIV/0!</v>
      </c>
      <c r="AB48" s="74" t="e">
        <f>tblExpenses[[#This Row],[m11]]/tblExpenses[[#Totals],[m11]]</f>
        <v>#DIV/0!</v>
      </c>
      <c r="AC48" s="74" t="e">
        <f>tblExpenses[[#This Row],[m12]]/tblExpenses[[#Totals],[m12]]</f>
        <v>#DIV/0!</v>
      </c>
      <c r="AD48" s="75" t="e">
        <f>tblExpenses[[#This Row],[Yearly]]/tblExpenses[[#Totals],[Yearly]]</f>
        <v>#DIV/0!</v>
      </c>
    </row>
    <row r="49" spans="2:30" ht="18" customHeight="1" x14ac:dyDescent="0.25">
      <c r="B49" s="130" t="s">
        <v>110</v>
      </c>
      <c r="C49" s="67"/>
      <c r="D49" s="7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71"/>
      <c r="P49" s="68">
        <f>SUM(tblExpenses[[#This Row],[m1]:[m12]])</f>
        <v>0</v>
      </c>
      <c r="Q49" s="72"/>
      <c r="R49" s="73" t="e">
        <f>tblExpenses[[#This Row],[m1]]/tblExpenses[[#Totals],[m1]]</f>
        <v>#DIV/0!</v>
      </c>
      <c r="S49" s="74" t="e">
        <f>tblExpenses[[#This Row],[m2]]/tblExpenses[[#Totals],[m2]]</f>
        <v>#DIV/0!</v>
      </c>
      <c r="T49" s="74" t="e">
        <f>tblExpenses[[#This Row],[m3]]/tblExpenses[[#Totals],[m3]]</f>
        <v>#DIV/0!</v>
      </c>
      <c r="U49" s="74" t="e">
        <f>tblExpenses[[#This Row],[m4]]/tblExpenses[[#Totals],[m4]]</f>
        <v>#DIV/0!</v>
      </c>
      <c r="V49" s="74" t="e">
        <f>tblExpenses[[#This Row],[m5]]/tblExpenses[[#Totals],[m5]]</f>
        <v>#DIV/0!</v>
      </c>
      <c r="W49" s="74" t="e">
        <f>tblExpenses[[#This Row],[m6]]/tblExpenses[[#Totals],[m6]]</f>
        <v>#DIV/0!</v>
      </c>
      <c r="X49" s="74" t="e">
        <f>tblExpenses[[#This Row],[m7]]/tblExpenses[[#Totals],[m7]]</f>
        <v>#DIV/0!</v>
      </c>
      <c r="Y49" s="74" t="e">
        <f>tblExpenses[[#This Row],[m8]]/tblExpenses[[#Totals],[m8]]</f>
        <v>#DIV/0!</v>
      </c>
      <c r="Z49" s="74" t="e">
        <f>tblExpenses[[#This Row],[m9]]/tblExpenses[[#Totals],[m9]]</f>
        <v>#DIV/0!</v>
      </c>
      <c r="AA49" s="74" t="e">
        <f>tblExpenses[[#This Row],[m10]]/tblExpenses[[#Totals],[m10]]</f>
        <v>#DIV/0!</v>
      </c>
      <c r="AB49" s="74" t="e">
        <f>tblExpenses[[#This Row],[m11]]/tblExpenses[[#Totals],[m11]]</f>
        <v>#DIV/0!</v>
      </c>
      <c r="AC49" s="74" t="e">
        <f>tblExpenses[[#This Row],[m12]]/tblExpenses[[#Totals],[m12]]</f>
        <v>#DIV/0!</v>
      </c>
      <c r="AD49" s="75" t="e">
        <f>tblExpenses[[#This Row],[Yearly]]/tblExpenses[[#Totals],[Yearly]]</f>
        <v>#DIV/0!</v>
      </c>
    </row>
    <row r="50" spans="2:30" ht="18" customHeight="1" x14ac:dyDescent="0.25">
      <c r="B50" s="66" t="s">
        <v>39</v>
      </c>
      <c r="C50" s="124" t="s">
        <v>30</v>
      </c>
      <c r="D50" s="114">
        <f>SUBTOTAL(109,tblExpenses[m1])</f>
        <v>0</v>
      </c>
      <c r="E50" s="114">
        <f>SUBTOTAL(109,tblExpenses[m2])</f>
        <v>0</v>
      </c>
      <c r="F50" s="114">
        <f>SUBTOTAL(109,tblExpenses[m3])</f>
        <v>0</v>
      </c>
      <c r="G50" s="114">
        <f>SUBTOTAL(109,tblExpenses[m4])</f>
        <v>0</v>
      </c>
      <c r="H50" s="114">
        <f>SUBTOTAL(109,tblExpenses[m5])</f>
        <v>0</v>
      </c>
      <c r="I50" s="114">
        <f>SUBTOTAL(109,tblExpenses[m6])</f>
        <v>0</v>
      </c>
      <c r="J50" s="114">
        <f>SUBTOTAL(109,tblExpenses[m7])</f>
        <v>0</v>
      </c>
      <c r="K50" s="114">
        <f>SUBTOTAL(109,tblExpenses[m8])</f>
        <v>0</v>
      </c>
      <c r="L50" s="114">
        <f>SUBTOTAL(109,tblExpenses[m9])</f>
        <v>0</v>
      </c>
      <c r="M50" s="114">
        <f>SUBTOTAL(109,tblExpenses[m10])</f>
        <v>0</v>
      </c>
      <c r="N50" s="114">
        <f>SUBTOTAL(109,tblExpenses[m11])</f>
        <v>0</v>
      </c>
      <c r="O50" s="114">
        <f>SUBTOTAL(109,tblExpenses[m12])</f>
        <v>0</v>
      </c>
      <c r="P50" s="114">
        <f>SUBTOTAL(109,tblExpenses[Yearly])</f>
        <v>0</v>
      </c>
      <c r="Q50" s="43">
        <f>SUBTOTAL(109,tblExpenses[Ind %])</f>
        <v>0</v>
      </c>
      <c r="R50" s="43" t="e">
        <f>SUBTOTAL(109,tblExpenses[% m1])</f>
        <v>#DIV/0!</v>
      </c>
      <c r="S50" s="43" t="e">
        <f>SUBTOTAL(109,tblExpenses[% m2])</f>
        <v>#DIV/0!</v>
      </c>
      <c r="T50" s="43" t="e">
        <f>SUBTOTAL(109,tblExpenses[% m3])</f>
        <v>#DIV/0!</v>
      </c>
      <c r="U50" s="43" t="e">
        <f>SUBTOTAL(109,tblExpenses[% m4])</f>
        <v>#DIV/0!</v>
      </c>
      <c r="V50" s="43" t="e">
        <f>SUBTOTAL(109,tblExpenses[% m5])</f>
        <v>#DIV/0!</v>
      </c>
      <c r="W50" s="43" t="e">
        <f>SUBTOTAL(109,tblExpenses[% m6])</f>
        <v>#DIV/0!</v>
      </c>
      <c r="X50" s="43" t="e">
        <f>SUBTOTAL(109,tblExpenses[% m7])</f>
        <v>#DIV/0!</v>
      </c>
      <c r="Y50" s="43" t="e">
        <f>SUBTOTAL(109,tblExpenses[% m8])</f>
        <v>#DIV/0!</v>
      </c>
      <c r="Z50" s="43" t="e">
        <f>SUBTOTAL(109,tblExpenses[% m9])</f>
        <v>#DIV/0!</v>
      </c>
      <c r="AA50" s="43" t="e">
        <f>SUBTOTAL(109,tblExpenses[% m10])</f>
        <v>#DIV/0!</v>
      </c>
      <c r="AB50" s="43" t="e">
        <f>SUBTOTAL(109,tblExpenses[% m11])</f>
        <v>#DIV/0!</v>
      </c>
      <c r="AC50" s="43" t="e">
        <f>SUBTOTAL(109,tblExpenses[% m12])</f>
        <v>#DIV/0!</v>
      </c>
      <c r="AD50" s="43" t="e">
        <f>SUBTOTAL(109,tblExpenses[% y])</f>
        <v>#DIV/0!</v>
      </c>
    </row>
    <row r="51" spans="2:30" ht="18" customHeight="1" x14ac:dyDescent="0.2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</row>
    <row r="52" spans="2:30" ht="18" customHeight="1" x14ac:dyDescent="0.25">
      <c r="B52" s="16" t="s">
        <v>29</v>
      </c>
      <c r="C52" s="12"/>
      <c r="D52" s="13">
        <f>D26-tblExpenses[[#Totals],[m1]]</f>
        <v>0</v>
      </c>
      <c r="E52" s="13">
        <f>E26-tblExpenses[[#Totals],[m2]]</f>
        <v>0</v>
      </c>
      <c r="F52" s="13">
        <f>F26-tblExpenses[[#Totals],[m3]]</f>
        <v>0</v>
      </c>
      <c r="G52" s="13">
        <f>G26-tblExpenses[[#Totals],[m4]]</f>
        <v>0</v>
      </c>
      <c r="H52" s="13">
        <f>H26-tblExpenses[[#Totals],[m5]]</f>
        <v>0</v>
      </c>
      <c r="I52" s="13">
        <f>I26-tblExpenses[[#Totals],[m6]]</f>
        <v>0</v>
      </c>
      <c r="J52" s="13">
        <f>J26-tblExpenses[[#Totals],[m7]]</f>
        <v>0</v>
      </c>
      <c r="K52" s="13">
        <f>K26-tblExpenses[[#Totals],[m8]]</f>
        <v>0</v>
      </c>
      <c r="L52" s="13">
        <f>L26-tblExpenses[[#Totals],[m9]]</f>
        <v>0</v>
      </c>
      <c r="M52" s="13">
        <f>M26-tblExpenses[[#Totals],[m10]]</f>
        <v>0</v>
      </c>
      <c r="N52" s="13">
        <f>N26-tblExpenses[[#Totals],[m11]]</f>
        <v>0</v>
      </c>
      <c r="O52" s="13">
        <f>O26-tblExpenses[[#Totals],[m12]]</f>
        <v>0</v>
      </c>
      <c r="P52" s="13">
        <f>SUM(D52:O52)</f>
        <v>0</v>
      </c>
      <c r="Q52" s="14"/>
      <c r="R52" s="15" t="e">
        <f>D52/$P$52</f>
        <v>#DIV/0!</v>
      </c>
      <c r="S52" s="15" t="e">
        <f t="shared" ref="S52:AD52" si="2">E52/$P$52</f>
        <v>#DIV/0!</v>
      </c>
      <c r="T52" s="15" t="e">
        <f t="shared" si="2"/>
        <v>#DIV/0!</v>
      </c>
      <c r="U52" s="15" t="e">
        <f t="shared" si="2"/>
        <v>#DIV/0!</v>
      </c>
      <c r="V52" s="15" t="e">
        <f t="shared" si="2"/>
        <v>#DIV/0!</v>
      </c>
      <c r="W52" s="15" t="e">
        <f t="shared" si="2"/>
        <v>#DIV/0!</v>
      </c>
      <c r="X52" s="15" t="e">
        <f t="shared" si="2"/>
        <v>#DIV/0!</v>
      </c>
      <c r="Y52" s="15" t="e">
        <f t="shared" si="2"/>
        <v>#DIV/0!</v>
      </c>
      <c r="Z52" s="15" t="e">
        <f t="shared" si="2"/>
        <v>#DIV/0!</v>
      </c>
      <c r="AA52" s="15" t="e">
        <f t="shared" si="2"/>
        <v>#DIV/0!</v>
      </c>
      <c r="AB52" s="15" t="e">
        <f t="shared" si="2"/>
        <v>#DIV/0!</v>
      </c>
      <c r="AC52" s="15" t="e">
        <f t="shared" si="2"/>
        <v>#DIV/0!</v>
      </c>
      <c r="AD52" s="15" t="e">
        <f t="shared" si="2"/>
        <v>#DIV/0!</v>
      </c>
    </row>
  </sheetData>
  <mergeCells count="4">
    <mergeCell ref="P1:AD1"/>
    <mergeCell ref="B15:AD15"/>
    <mergeCell ref="B25:AD25"/>
    <mergeCell ref="B51:AD51"/>
  </mergeCells>
  <dataValidations count="2">
    <dataValidation type="list" errorStyle="information" allowBlank="1" showInputMessage="1" showErrorMessage="1" errorTitle="Unknown Month" error="Please select a month from the drop down list." sqref="AC2">
      <formula1>"JAN,FEB,MAR,APR,MAY,JUN,JUL,AUG,SEP,OCT,NOV,DEC"</formula1>
    </dataValidation>
    <dataValidation type="list" errorStyle="information" allowBlank="1" showInputMessage="1" errorTitle="Unknown Year" error="Please select a year from the drop down list. To add or remove a year from the list, on the Data tab, in the Data Tools group, click Data Validation." sqref="AD2">
      <formula1>"2010,2011,2012,2013,2014,2015,2016,2017,2018,2019,2020"</formula1>
    </dataValidation>
  </dataValidations>
  <printOptions horizontalCentered="1"/>
  <pageMargins left="0.25" right="0.25" top="0.75" bottom="0.75" header="0.3" footer="0.3"/>
  <pageSetup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Statement'!D17:O17</xm:f>
              <xm:sqref>C17</xm:sqref>
            </x14:sparkline>
            <x14:sparkline>
              <xm:f>'Profit Loss Statement'!D18:O18</xm:f>
              <xm:sqref>C18</xm:sqref>
            </x14:sparkline>
            <x14:sparkline>
              <xm:f>'Profit Loss Statement'!D19:O19</xm:f>
              <xm:sqref>C19</xm:sqref>
            </x14:sparkline>
            <x14:sparkline>
              <xm:f>'Profit Loss Statement'!D20:O20</xm:f>
              <xm:sqref>C20</xm:sqref>
            </x14:sparkline>
            <x14:sparkline>
              <xm:f>'Profit Loss Statement'!D21:O21</xm:f>
              <xm:sqref>C21</xm:sqref>
            </x14:sparkline>
            <x14:sparkline>
              <xm:f>'Profit Loss Statement'!D22:O22</xm:f>
              <xm:sqref>C22</xm:sqref>
            </x14:sparkline>
            <x14:sparkline>
              <xm:f>'Profit Loss Statement'!D23:O23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Statement'!D29:O29</xm:f>
              <xm:sqref>C29</xm:sqref>
            </x14:sparkline>
            <x14:sparkline>
              <xm:f>'Profit Loss Statement'!D30:O30</xm:f>
              <xm:sqref>C30</xm:sqref>
            </x14:sparkline>
            <x14:sparkline>
              <xm:f>'Profit Loss Statement'!D31:O31</xm:f>
              <xm:sqref>C31</xm:sqref>
            </x14:sparkline>
            <x14:sparkline>
              <xm:f>'Profit Loss Statement'!D32:O32</xm:f>
              <xm:sqref>C32</xm:sqref>
            </x14:sparkline>
            <x14:sparkline>
              <xm:f>'Profit Loss Statement'!D33:O33</xm:f>
              <xm:sqref>C33</xm:sqref>
            </x14:sparkline>
            <x14:sparkline>
              <xm:f>'Profit Loss Statement'!D34:O34</xm:f>
              <xm:sqref>C34</xm:sqref>
            </x14:sparkline>
            <x14:sparkline>
              <xm:f>'Profit Loss Statement'!D35:O35</xm:f>
              <xm:sqref>C35</xm:sqref>
            </x14:sparkline>
            <x14:sparkline>
              <xm:f>'Profit Loss Statement'!D36:O36</xm:f>
              <xm:sqref>C36</xm:sqref>
            </x14:sparkline>
            <x14:sparkline>
              <xm:f>'Profit Loss Statement'!D37:O37</xm:f>
              <xm:sqref>C37</xm:sqref>
            </x14:sparkline>
            <x14:sparkline>
              <xm:f>'Profit Loss Statement'!D38:O38</xm:f>
              <xm:sqref>C38</xm:sqref>
            </x14:sparkline>
            <x14:sparkline>
              <xm:f>'Profit Loss Statement'!D39:O39</xm:f>
              <xm:sqref>C39</xm:sqref>
            </x14:sparkline>
            <x14:sparkline>
              <xm:f>'Profit Loss Statement'!D40:O40</xm:f>
              <xm:sqref>C40</xm:sqref>
            </x14:sparkline>
            <x14:sparkline>
              <xm:f>'Profit Loss Statement'!D41:O41</xm:f>
              <xm:sqref>C41</xm:sqref>
            </x14:sparkline>
            <x14:sparkline>
              <xm:f>'Profit Loss Statement'!D42:O42</xm:f>
              <xm:sqref>C42</xm:sqref>
            </x14:sparkline>
            <x14:sparkline>
              <xm:f>'Profit Loss Statement'!D43:O43</xm:f>
              <xm:sqref>C43</xm:sqref>
            </x14:sparkline>
            <x14:sparkline>
              <xm:f>'Profit Loss Statement'!D44:O44</xm:f>
              <xm:sqref>C44</xm:sqref>
            </x14:sparkline>
            <x14:sparkline>
              <xm:f>'Profit Loss Statement'!D45:O45</xm:f>
              <xm:sqref>C45</xm:sqref>
            </x14:sparkline>
            <x14:sparkline>
              <xm:f>'Profit Loss Statement'!D46:O46</xm:f>
              <xm:sqref>C46</xm:sqref>
            </x14:sparkline>
            <x14:sparkline>
              <xm:f>'Profit Loss Statement'!D47:O47</xm:f>
              <xm:sqref>C47</xm:sqref>
            </x14:sparkline>
            <x14:sparkline>
              <xm:f>'Profit Loss Statement'!D48:O48</xm:f>
              <xm:sqref>C48</xm:sqref>
            </x14:sparkline>
            <x14:sparkline>
              <xm:f>'Profit Loss Statement'!D49:O49</xm:f>
              <xm:sqref>C49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'Profit Loss Statement'!D14:O14</xm:f>
              <xm:sqref>C14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Statement'!D50:O50</xm:f>
              <xm:sqref>C50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'Profit Loss Statement'!$D$7:$O$7</xm:f>
              <xm:sqref>C7</xm:sqref>
            </x14:sparkline>
            <x14:sparkline>
              <xm:f>'Profit Loss Statement'!$D$8:$O$8</xm:f>
              <xm:sqref>C8</xm:sqref>
            </x14:sparkline>
            <x14:sparkline>
              <xm:f>'Profit Loss Statement'!$D$9:$O$9</xm:f>
              <xm:sqref>C9</xm:sqref>
            </x14:sparkline>
            <x14:sparkline>
              <xm:f>'Profit Loss Statement'!$D$10:$O$10</xm:f>
              <xm:sqref>C10</xm:sqref>
            </x14:sparkline>
            <x14:sparkline>
              <xm:f>'Profit Loss Statement'!$D$11:$O$11</xm:f>
              <xm:sqref>C11</xm:sqref>
            </x14:sparkline>
            <x14:sparkline>
              <xm:f>'Profit Loss Statement'!$D$12:$O$12</xm:f>
              <xm:sqref>C12</xm:sqref>
            </x14:sparkline>
            <x14:sparkline>
              <xm:f>'Profit Loss Statement'!$D$13:$O$13</xm:f>
              <xm:sqref>C13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8.85546875" defaultRowHeight="15.75" x14ac:dyDescent="0.35"/>
  <cols>
    <col min="1" max="1" width="41.7109375" style="78" bestFit="1" customWidth="1"/>
    <col min="2" max="2" width="15" style="78" bestFit="1" customWidth="1"/>
    <col min="3" max="4" width="16.7109375" style="78" hidden="1" customWidth="1"/>
    <col min="5" max="7" width="8.85546875" style="77"/>
    <col min="8" max="16384" width="8.85546875" style="78"/>
  </cols>
  <sheetData>
    <row r="1" spans="1:7" s="77" customFormat="1" x14ac:dyDescent="0.35"/>
    <row r="2" spans="1:7" x14ac:dyDescent="0.35">
      <c r="A2" s="79" t="s">
        <v>83</v>
      </c>
      <c r="B2" s="80"/>
      <c r="C2" s="77"/>
      <c r="D2" s="81"/>
      <c r="E2" s="78"/>
      <c r="F2" s="78"/>
      <c r="G2" s="78"/>
    </row>
    <row r="3" spans="1:7" x14ac:dyDescent="0.35">
      <c r="A3" s="80"/>
      <c r="B3" s="80"/>
      <c r="C3" s="77"/>
      <c r="D3" s="81"/>
      <c r="E3" s="78"/>
      <c r="F3" s="78"/>
      <c r="G3" s="78"/>
    </row>
    <row r="4" spans="1:7" ht="17.25" customHeight="1" x14ac:dyDescent="0.35">
      <c r="A4" s="79" t="s">
        <v>44</v>
      </c>
      <c r="B4" s="79" t="s">
        <v>45</v>
      </c>
      <c r="C4" s="77"/>
      <c r="D4" s="81"/>
      <c r="E4" s="78"/>
      <c r="F4" s="78"/>
      <c r="G4" s="78"/>
    </row>
    <row r="5" spans="1:7" x14ac:dyDescent="0.35">
      <c r="A5" s="82" t="str">
        <f>IF(ISBLANK([1]Directions!C6), "Owner", [1]Directions!C6)</f>
        <v>Owner</v>
      </c>
      <c r="B5" s="82" t="str">
        <f>IF(ISBLANK([1]Directions!D6), "Company 1", [1]Directions!D6)</f>
        <v>Company 1</v>
      </c>
      <c r="C5" s="77"/>
      <c r="D5" s="81"/>
      <c r="E5" s="78"/>
      <c r="F5" s="78"/>
      <c r="G5" s="78"/>
    </row>
    <row r="6" spans="1:7" s="77" customFormat="1" x14ac:dyDescent="0.35">
      <c r="D6" s="81"/>
    </row>
    <row r="7" spans="1:7" ht="48" thickBot="1" x14ac:dyDescent="0.4">
      <c r="A7" s="83" t="s">
        <v>46</v>
      </c>
      <c r="B7" s="84" t="s">
        <v>81</v>
      </c>
      <c r="C7" s="84" t="str">
        <f>IF([1]Directions!F6&gt;0,[1]Directions!F6+1,"Second Year")</f>
        <v>Second Year</v>
      </c>
      <c r="D7" s="84" t="str">
        <f>IF([1]Directions!F6&gt;0,[1]Directions!F6+2,"Third Year")</f>
        <v>Third Year</v>
      </c>
      <c r="E7" s="78"/>
      <c r="F7" s="78"/>
      <c r="G7" s="78"/>
    </row>
    <row r="8" spans="1:7" ht="16.5" thickTop="1" x14ac:dyDescent="0.35">
      <c r="A8" s="85" t="s">
        <v>47</v>
      </c>
      <c r="B8" s="86"/>
      <c r="C8" s="86"/>
      <c r="D8" s="86"/>
      <c r="E8" s="78"/>
      <c r="F8" s="78"/>
      <c r="G8" s="78"/>
    </row>
    <row r="9" spans="1:7" x14ac:dyDescent="0.35">
      <c r="A9" s="87" t="s">
        <v>48</v>
      </c>
      <c r="B9" s="107"/>
      <c r="C9" s="107"/>
      <c r="D9" s="107"/>
      <c r="E9" s="78"/>
      <c r="F9" s="78"/>
      <c r="G9" s="78"/>
    </row>
    <row r="10" spans="1:7" x14ac:dyDescent="0.35">
      <c r="A10" s="87" t="s">
        <v>49</v>
      </c>
      <c r="B10" s="107"/>
      <c r="C10" s="107"/>
      <c r="D10" s="107"/>
      <c r="E10" s="78"/>
      <c r="F10" s="78"/>
      <c r="G10" s="78"/>
    </row>
    <row r="11" spans="1:7" x14ac:dyDescent="0.35">
      <c r="A11" s="87" t="s">
        <v>50</v>
      </c>
      <c r="B11" s="107"/>
      <c r="C11" s="107"/>
      <c r="D11" s="107"/>
      <c r="E11" s="78"/>
      <c r="F11" s="78"/>
      <c r="G11" s="78"/>
    </row>
    <row r="12" spans="1:7" x14ac:dyDescent="0.35">
      <c r="A12" s="87" t="s">
        <v>51</v>
      </c>
      <c r="B12" s="107"/>
      <c r="C12" s="107"/>
      <c r="D12" s="107"/>
      <c r="E12" s="78"/>
      <c r="F12" s="78"/>
      <c r="G12" s="78"/>
    </row>
    <row r="13" spans="1:7" x14ac:dyDescent="0.35">
      <c r="A13" s="87" t="s">
        <v>52</v>
      </c>
      <c r="B13" s="107"/>
      <c r="C13" s="107"/>
      <c r="D13" s="107"/>
      <c r="E13" s="78"/>
      <c r="F13" s="78"/>
      <c r="G13" s="78"/>
    </row>
    <row r="14" spans="1:7" x14ac:dyDescent="0.35">
      <c r="A14" s="89" t="s">
        <v>53</v>
      </c>
      <c r="B14" s="108">
        <f>SUM(B9:B13)</f>
        <v>0</v>
      </c>
      <c r="C14" s="108">
        <f>SUM(C9:C13)</f>
        <v>0</v>
      </c>
      <c r="D14" s="108">
        <f>SUM(D9:D13)</f>
        <v>0</v>
      </c>
      <c r="E14" s="78"/>
      <c r="F14" s="78"/>
      <c r="G14" s="78"/>
    </row>
    <row r="15" spans="1:7" x14ac:dyDescent="0.35">
      <c r="A15" s="91"/>
      <c r="B15" s="92"/>
      <c r="C15" s="92"/>
      <c r="D15" s="92"/>
      <c r="E15" s="78"/>
      <c r="F15" s="78"/>
      <c r="G15" s="78"/>
    </row>
    <row r="16" spans="1:7" x14ac:dyDescent="0.35">
      <c r="A16" s="91" t="s">
        <v>54</v>
      </c>
      <c r="B16" s="93"/>
      <c r="C16" s="93"/>
      <c r="D16" s="93"/>
      <c r="E16" s="78"/>
      <c r="F16" s="78"/>
      <c r="G16" s="78"/>
    </row>
    <row r="17" spans="1:7" x14ac:dyDescent="0.35">
      <c r="A17" s="94" t="s">
        <v>55</v>
      </c>
      <c r="B17" s="109"/>
      <c r="C17" s="109"/>
      <c r="D17" s="109"/>
      <c r="G17" s="78"/>
    </row>
    <row r="18" spans="1:7" x14ac:dyDescent="0.35">
      <c r="A18" s="94" t="s">
        <v>56</v>
      </c>
      <c r="B18" s="109"/>
      <c r="C18" s="109"/>
      <c r="D18" s="109"/>
      <c r="G18" s="78"/>
    </row>
    <row r="19" spans="1:7" x14ac:dyDescent="0.35">
      <c r="A19" s="94" t="s">
        <v>57</v>
      </c>
      <c r="B19" s="109"/>
      <c r="C19" s="109"/>
      <c r="D19" s="109"/>
      <c r="G19" s="78"/>
    </row>
    <row r="20" spans="1:7" x14ac:dyDescent="0.35">
      <c r="A20" s="94" t="s">
        <v>58</v>
      </c>
      <c r="B20" s="109"/>
      <c r="C20" s="109"/>
      <c r="D20" s="109"/>
      <c r="G20" s="78"/>
    </row>
    <row r="21" spans="1:7" x14ac:dyDescent="0.35">
      <c r="A21" s="94" t="s">
        <v>59</v>
      </c>
      <c r="B21" s="109"/>
      <c r="C21" s="109"/>
      <c r="D21" s="109"/>
      <c r="G21" s="78"/>
    </row>
    <row r="22" spans="1:7" x14ac:dyDescent="0.35">
      <c r="A22" s="94" t="s">
        <v>60</v>
      </c>
      <c r="B22" s="109"/>
      <c r="C22" s="109"/>
      <c r="D22" s="109"/>
      <c r="G22" s="78"/>
    </row>
    <row r="23" spans="1:7" x14ac:dyDescent="0.35">
      <c r="A23" s="94" t="s">
        <v>61</v>
      </c>
      <c r="B23" s="109"/>
      <c r="C23" s="109"/>
      <c r="D23" s="109"/>
      <c r="G23" s="78"/>
    </row>
    <row r="24" spans="1:7" x14ac:dyDescent="0.35">
      <c r="A24" s="95" t="s">
        <v>62</v>
      </c>
      <c r="B24" s="110">
        <f>SUM(B17:B23)</f>
        <v>0</v>
      </c>
      <c r="C24" s="110">
        <f t="shared" ref="C24:D24" si="0">SUM(C17:C23)</f>
        <v>0</v>
      </c>
      <c r="D24" s="110">
        <f t="shared" si="0"/>
        <v>0</v>
      </c>
      <c r="G24" s="78"/>
    </row>
    <row r="25" spans="1:7" x14ac:dyDescent="0.35">
      <c r="A25" s="91" t="s">
        <v>82</v>
      </c>
      <c r="B25" s="109"/>
      <c r="C25" s="109"/>
      <c r="D25" s="109"/>
      <c r="G25" s="78"/>
    </row>
    <row r="26" spans="1:7" ht="17.25" x14ac:dyDescent="0.35">
      <c r="A26" s="97" t="s">
        <v>63</v>
      </c>
      <c r="B26" s="111">
        <f>INT(B24+B14-B25)</f>
        <v>0</v>
      </c>
      <c r="C26" s="111">
        <f t="shared" ref="C26:D26" si="1">INT(C24+C14-C25)</f>
        <v>0</v>
      </c>
      <c r="D26" s="111">
        <f t="shared" si="1"/>
        <v>0</v>
      </c>
      <c r="G26" s="78"/>
    </row>
    <row r="27" spans="1:7" x14ac:dyDescent="0.35">
      <c r="A27" s="91"/>
      <c r="B27" s="92"/>
      <c r="C27" s="92"/>
      <c r="D27" s="92"/>
      <c r="G27" s="78"/>
    </row>
    <row r="28" spans="1:7" ht="16.5" thickBot="1" x14ac:dyDescent="0.4">
      <c r="A28" s="83" t="s">
        <v>64</v>
      </c>
      <c r="B28" s="83"/>
      <c r="C28" s="83"/>
      <c r="D28" s="83"/>
      <c r="G28" s="78"/>
    </row>
    <row r="29" spans="1:7" ht="16.5" thickTop="1" x14ac:dyDescent="0.35">
      <c r="A29" s="98" t="s">
        <v>65</v>
      </c>
      <c r="B29" s="99"/>
      <c r="C29" s="99"/>
      <c r="D29" s="99"/>
      <c r="G29" s="78"/>
    </row>
    <row r="30" spans="1:7" x14ac:dyDescent="0.35">
      <c r="A30" s="94" t="s">
        <v>66</v>
      </c>
      <c r="B30" s="88"/>
      <c r="C30" s="88"/>
      <c r="D30" s="88"/>
      <c r="G30" s="78"/>
    </row>
    <row r="31" spans="1:7" x14ac:dyDescent="0.35">
      <c r="A31" s="94" t="s">
        <v>67</v>
      </c>
      <c r="B31" s="88"/>
      <c r="C31" s="88"/>
      <c r="D31" s="88"/>
      <c r="E31" s="100"/>
      <c r="F31" s="100"/>
      <c r="G31" s="78"/>
    </row>
    <row r="32" spans="1:7" x14ac:dyDescent="0.35">
      <c r="A32" s="94" t="s">
        <v>68</v>
      </c>
      <c r="B32" s="101"/>
      <c r="C32" s="101"/>
      <c r="D32" s="101"/>
      <c r="E32" s="100"/>
      <c r="F32" s="100"/>
      <c r="G32" s="78"/>
    </row>
    <row r="33" spans="1:7" x14ac:dyDescent="0.35">
      <c r="A33" s="94" t="s">
        <v>69</v>
      </c>
      <c r="B33" s="101"/>
      <c r="C33" s="101"/>
      <c r="D33" s="101"/>
      <c r="E33" s="100"/>
      <c r="F33" s="100"/>
      <c r="G33" s="78"/>
    </row>
    <row r="34" spans="1:7" x14ac:dyDescent="0.35">
      <c r="A34" s="94" t="s">
        <v>70</v>
      </c>
      <c r="B34" s="101"/>
      <c r="C34" s="101"/>
      <c r="D34" s="101"/>
      <c r="E34" s="100"/>
      <c r="F34" s="100"/>
      <c r="G34" s="78"/>
    </row>
    <row r="35" spans="1:7" x14ac:dyDescent="0.35">
      <c r="A35" s="94" t="s">
        <v>71</v>
      </c>
      <c r="B35" s="101"/>
      <c r="C35" s="101"/>
      <c r="D35" s="101"/>
      <c r="E35" s="100"/>
      <c r="F35" s="100"/>
      <c r="G35" s="78"/>
    </row>
    <row r="36" spans="1:7" x14ac:dyDescent="0.35">
      <c r="A36" s="94" t="s">
        <v>72</v>
      </c>
      <c r="B36" s="101"/>
      <c r="C36" s="101"/>
      <c r="D36" s="101"/>
      <c r="E36" s="100"/>
      <c r="F36" s="100"/>
      <c r="G36" s="78"/>
    </row>
    <row r="37" spans="1:7" x14ac:dyDescent="0.35">
      <c r="A37" s="95" t="s">
        <v>73</v>
      </c>
      <c r="B37" s="102">
        <f>SUM(B30:B36)</f>
        <v>0</v>
      </c>
      <c r="C37" s="102">
        <f>SUM(C30:C36)</f>
        <v>0</v>
      </c>
      <c r="D37" s="102">
        <f>SUM(D30:D36)</f>
        <v>0</v>
      </c>
      <c r="G37" s="78"/>
    </row>
    <row r="38" spans="1:7" x14ac:dyDescent="0.35">
      <c r="A38" s="91" t="s">
        <v>74</v>
      </c>
      <c r="B38" s="93"/>
      <c r="C38" s="93"/>
      <c r="D38" s="93"/>
      <c r="G38" s="78"/>
    </row>
    <row r="39" spans="1:7" x14ac:dyDescent="0.35">
      <c r="A39" s="94" t="s">
        <v>75</v>
      </c>
      <c r="B39" s="109"/>
      <c r="C39" s="109"/>
      <c r="D39" s="109"/>
      <c r="G39" s="78"/>
    </row>
    <row r="40" spans="1:7" x14ac:dyDescent="0.35">
      <c r="A40" s="94" t="s">
        <v>76</v>
      </c>
      <c r="B40" s="109"/>
      <c r="C40" s="109"/>
      <c r="D40" s="109"/>
      <c r="G40" s="78"/>
    </row>
    <row r="41" spans="1:7" x14ac:dyDescent="0.35">
      <c r="A41" s="94" t="s">
        <v>77</v>
      </c>
      <c r="B41" s="109"/>
      <c r="C41" s="109"/>
      <c r="D41" s="109"/>
      <c r="G41" s="78"/>
    </row>
    <row r="42" spans="1:7" x14ac:dyDescent="0.35">
      <c r="A42" s="95" t="s">
        <v>78</v>
      </c>
      <c r="B42" s="90">
        <f>+B39+B40-B41</f>
        <v>0</v>
      </c>
      <c r="C42" s="90">
        <f t="shared" ref="C42:D42" si="2">+C39+C40-C41</f>
        <v>0</v>
      </c>
      <c r="D42" s="90">
        <f t="shared" si="2"/>
        <v>0</v>
      </c>
      <c r="G42" s="78"/>
    </row>
    <row r="43" spans="1:7" x14ac:dyDescent="0.35">
      <c r="A43" s="103" t="s">
        <v>79</v>
      </c>
      <c r="B43" s="96">
        <f>INT(B37+B42)</f>
        <v>0</v>
      </c>
      <c r="C43" s="96">
        <f t="shared" ref="C43:D43" si="3">INT(C37+C42)</f>
        <v>0</v>
      </c>
      <c r="D43" s="96">
        <f t="shared" si="3"/>
        <v>0</v>
      </c>
      <c r="G43" s="78"/>
    </row>
    <row r="44" spans="1:7" x14ac:dyDescent="0.35">
      <c r="A44" s="104"/>
      <c r="B44" s="105"/>
      <c r="C44" s="105"/>
      <c r="D44" s="105"/>
      <c r="G44" s="78"/>
    </row>
    <row r="45" spans="1:7" x14ac:dyDescent="0.35">
      <c r="A45" s="134" t="s">
        <v>80</v>
      </c>
      <c r="B45" s="96">
        <f>B26-B43</f>
        <v>0</v>
      </c>
      <c r="C45" s="96">
        <f>C26-C43</f>
        <v>0</v>
      </c>
      <c r="D45" s="96">
        <f>D26-D43</f>
        <v>0</v>
      </c>
      <c r="G45" s="78"/>
    </row>
    <row r="46" spans="1:7" x14ac:dyDescent="0.35">
      <c r="A46" s="134"/>
      <c r="B46" s="106" t="str">
        <f>IF(B45=0,"Balanced!", "Warning: Not Balanced")</f>
        <v>Balanced!</v>
      </c>
      <c r="C46" s="106" t="str">
        <f>IF(C45=0,"Balanced!", "Warning: Not Balanced")</f>
        <v>Balanced!</v>
      </c>
      <c r="D46" s="106" t="str">
        <f>IF(D45=0,"Balanced!", "Warning: Not Balanced")</f>
        <v>Balanced!</v>
      </c>
      <c r="G46" s="78"/>
    </row>
    <row r="47" spans="1:7" s="77" customFormat="1" x14ac:dyDescent="0.35"/>
  </sheetData>
  <mergeCells count="1">
    <mergeCell ref="A45:A46"/>
  </mergeCells>
  <conditionalFormatting sqref="B46:D46">
    <cfRule type="containsText" dxfId="41" priority="1" operator="containsText" text="Warning:">
      <formula>NOT(ISERROR(SEARCH("Warning:",B46)))</formula>
    </cfRule>
  </conditionalFormatting>
  <conditionalFormatting sqref="B32:D37">
    <cfRule type="notContainsBlanks" dxfId="40" priority="12" stopIfTrue="1">
      <formula>LEN(TRIM(B32))&gt;0</formula>
    </cfRule>
    <cfRule type="containsBlanks" dxfId="39" priority="13" stopIfTrue="1">
      <formula>LEN(TRIM(B32))=0</formula>
    </cfRule>
  </conditionalFormatting>
  <conditionalFormatting sqref="B32:D37">
    <cfRule type="cellIs" dxfId="38" priority="11" stopIfTrue="1" operator="equal">
      <formula>#DIV/0!</formula>
    </cfRule>
  </conditionalFormatting>
  <conditionalFormatting sqref="B14 B13:D13 B25:D25 B17:D23">
    <cfRule type="expression" dxfId="37" priority="10" stopIfTrue="1">
      <formula>ISERROR(B13)</formula>
    </cfRule>
  </conditionalFormatting>
  <conditionalFormatting sqref="B43:D43">
    <cfRule type="expression" dxfId="36" priority="9" stopIfTrue="1">
      <formula>ISERROR(B43)</formula>
    </cfRule>
  </conditionalFormatting>
  <conditionalFormatting sqref="B45:D45">
    <cfRule type="expression" dxfId="35" priority="8" stopIfTrue="1">
      <formula>ISERROR(B45)</formula>
    </cfRule>
  </conditionalFormatting>
  <conditionalFormatting sqref="B30:D30">
    <cfRule type="expression" dxfId="34" priority="7" stopIfTrue="1">
      <formula>ISERROR(B30)</formula>
    </cfRule>
  </conditionalFormatting>
  <conditionalFormatting sqref="B26:D26">
    <cfRule type="expression" dxfId="33" priority="6" stopIfTrue="1">
      <formula>ISERROR(B26)</formula>
    </cfRule>
  </conditionalFormatting>
  <conditionalFormatting sqref="B24:D24">
    <cfRule type="expression" dxfId="32" priority="5" stopIfTrue="1">
      <formula>ISERROR(B24)</formula>
    </cfRule>
  </conditionalFormatting>
  <conditionalFormatting sqref="B9:D12">
    <cfRule type="expression" dxfId="31" priority="4" stopIfTrue="1">
      <formula>ISERROR(B9)</formula>
    </cfRule>
  </conditionalFormatting>
  <conditionalFormatting sqref="C14:D14">
    <cfRule type="expression" dxfId="30" priority="3" stopIfTrue="1">
      <formula>ISERROR(C14)</formula>
    </cfRule>
  </conditionalFormatting>
  <conditionalFormatting sqref="B31:D31">
    <cfRule type="expression" dxfId="29" priority="2" stopIfTrue="1">
      <formula>ISERROR(B31)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7B954B-B8D1-49CD-8C4C-93B9100A56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Profit Loss Statement</vt:lpstr>
      <vt:lpstr>Balance Sheet</vt:lpstr>
      <vt:lpstr>FYMonthStart</vt:lpstr>
      <vt:lpstr>FYStartYear</vt:lpstr>
      <vt:lpstr>'Profit Loss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creator>Chris</dc:creator>
  <cp:keywords/>
  <cp:lastModifiedBy>Paul Long</cp:lastModifiedBy>
  <dcterms:created xsi:type="dcterms:W3CDTF">2016-04-19T01:11:49Z</dcterms:created>
  <dcterms:modified xsi:type="dcterms:W3CDTF">2016-04-21T04:46:07Z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TC028023619991</vt:lpwstr>
  </property>
</Properties>
</file>